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tables/table3.xml" ContentType="application/vnd.openxmlformats-officedocument.spreadsheetml.table+xml"/>
  <Override PartName="/xl/queryTables/queryTable2.xml" ContentType="application/vnd.openxmlformats-officedocument.spreadsheetml.queryTable+xml"/>
  <Override PartName="/xl/tables/table4.xml" ContentType="application/vnd.openxmlformats-officedocument.spreadsheetml.table+xml"/>
  <Override PartName="/xl/queryTables/queryTable3.xml" ContentType="application/vnd.openxmlformats-officedocument.spreadsheetml.queryTable+xml"/>
  <Override PartName="/xl/tables/table5.xml" ContentType="application/vnd.openxmlformats-officedocument.spreadsheetml.table+xml"/>
  <Override PartName="/xl/queryTables/queryTable4.xml" ContentType="application/vnd.openxmlformats-officedocument.spreadsheetml.queryTable+xml"/>
  <Override PartName="/xl/tables/table6.xml" ContentType="application/vnd.openxmlformats-officedocument.spreadsheetml.table+xml"/>
  <Override PartName="/xl/queryTables/queryTable5.xml" ContentType="application/vnd.openxmlformats-officedocument.spreadsheetml.queryTable+xml"/>
  <Override PartName="/xl/tables/table7.xml" ContentType="application/vnd.openxmlformats-officedocument.spreadsheetml.table+xml"/>
  <Override PartName="/xl/queryTables/queryTable6.xml" ContentType="application/vnd.openxmlformats-officedocument.spreadsheetml.queryTable+xml"/>
  <Override PartName="/xl/tables/table8.xml" ContentType="application/vnd.openxmlformats-officedocument.spreadsheetml.table+xml"/>
  <Override PartName="/xl/queryTables/queryTable7.xml" ContentType="application/vnd.openxmlformats-officedocument.spreadsheetml.queryTable+xml"/>
  <Override PartName="/xl/tables/table9.xml" ContentType="application/vnd.openxmlformats-officedocument.spreadsheetml.table+xml"/>
  <Override PartName="/xl/queryTables/queryTable8.xml" ContentType="application/vnd.openxmlformats-officedocument.spreadsheetml.queryTable+xml"/>
  <Override PartName="/xl/tables/table10.xml" ContentType="application/vnd.openxmlformats-officedocument.spreadsheetml.table+xml"/>
  <Override PartName="/xl/queryTables/queryTable9.xml" ContentType="application/vnd.openxmlformats-officedocument.spreadsheetml.queryTable+xml"/>
  <Override PartName="/xl/tables/table11.xml" ContentType="application/vnd.openxmlformats-officedocument.spreadsheetml.table+xml"/>
  <Override PartName="/xl/queryTables/queryTable10.xml" ContentType="application/vnd.openxmlformats-officedocument.spreadsheetml.queryTable+xml"/>
  <Override PartName="/xl/tables/table12.xml" ContentType="application/vnd.openxmlformats-officedocument.spreadsheetml.table+xml"/>
  <Override PartName="/xl/queryTables/queryTable11.xml" ContentType="application/vnd.openxmlformats-officedocument.spreadsheetml.queryTable+xml"/>
  <Override PartName="/xl/tables/table13.xml" ContentType="application/vnd.openxmlformats-officedocument.spreadsheetml.table+xml"/>
  <Override PartName="/xl/queryTables/queryTable12.xml" ContentType="application/vnd.openxmlformats-officedocument.spreadsheetml.queryTable+xml"/>
  <Override PartName="/xl/tables/table14.xml" ContentType="application/vnd.openxmlformats-officedocument.spreadsheetml.table+xml"/>
  <Override PartName="/xl/queryTables/queryTable13.xml" ContentType="application/vnd.openxmlformats-officedocument.spreadsheetml.queryTable+xml"/>
  <Override PartName="/xl/tables/table15.xml" ContentType="application/vnd.openxmlformats-officedocument.spreadsheetml.table+xml"/>
  <Override PartName="/xl/queryTables/queryTable14.xml" ContentType="application/vnd.openxmlformats-officedocument.spreadsheetml.queryTable+xml"/>
  <Override PartName="/xl/tables/table16.xml" ContentType="application/vnd.openxmlformats-officedocument.spreadsheetml.table+xml"/>
  <Override PartName="/xl/queryTables/queryTable15.xml" ContentType="application/vnd.openxmlformats-officedocument.spreadsheetml.queryTable+xml"/>
  <Override PartName="/xl/tables/table17.xml" ContentType="application/vnd.openxmlformats-officedocument.spreadsheetml.table+xml"/>
  <Override PartName="/xl/queryTables/queryTable16.xml" ContentType="application/vnd.openxmlformats-officedocument.spreadsheetml.queryTable+xml"/>
  <Override PartName="/xl/tables/table18.xml" ContentType="application/vnd.openxmlformats-officedocument.spreadsheetml.table+xml"/>
  <Override PartName="/xl/queryTables/queryTable17.xml" ContentType="application/vnd.openxmlformats-officedocument.spreadsheetml.queryTable+xml"/>
  <Override PartName="/xl/tables/table19.xml" ContentType="application/vnd.openxmlformats-officedocument.spreadsheetml.table+xml"/>
  <Override PartName="/xl/queryTables/queryTable18.xml" ContentType="application/vnd.openxmlformats-officedocument.spreadsheetml.queryTable+xml"/>
  <Override PartName="/xl/tables/table20.xml" ContentType="application/vnd.openxmlformats-officedocument.spreadsheetml.table+xml"/>
  <Override PartName="/xl/queryTables/queryTable19.xml" ContentType="application/vnd.openxmlformats-officedocument.spreadsheetml.queryTable+xml"/>
  <Override PartName="/xl/tables/table21.xml" ContentType="application/vnd.openxmlformats-officedocument.spreadsheetml.table+xml"/>
  <Override PartName="/xl/queryTables/queryTable20.xml" ContentType="application/vnd.openxmlformats-officedocument.spreadsheetml.queryTable+xml"/>
  <Override PartName="/xl/tables/table22.xml" ContentType="application/vnd.openxmlformats-officedocument.spreadsheetml.table+xml"/>
  <Override PartName="/xl/queryTables/queryTable21.xml" ContentType="application/vnd.openxmlformats-officedocument.spreadsheetml.queryTable+xml"/>
  <Override PartName="/xl/tables/table23.xml" ContentType="application/vnd.openxmlformats-officedocument.spreadsheetml.table+xml"/>
  <Override PartName="/xl/queryTables/queryTable22.xml" ContentType="application/vnd.openxmlformats-officedocument.spreadsheetml.queryTable+xml"/>
  <Override PartName="/xl/tables/table24.xml" ContentType="application/vnd.openxmlformats-officedocument.spreadsheetml.table+xml"/>
  <Override PartName="/xl/queryTables/queryTable23.xml" ContentType="application/vnd.openxmlformats-officedocument.spreadsheetml.queryTable+xml"/>
  <Override PartName="/xl/tables/table25.xml" ContentType="application/vnd.openxmlformats-officedocument.spreadsheetml.table+xml"/>
  <Override PartName="/xl/queryTables/queryTable24.xml" ContentType="application/vnd.openxmlformats-officedocument.spreadsheetml.queryTable+xml"/>
  <Override PartName="/xl/tables/table26.xml" ContentType="application/vnd.openxmlformats-officedocument.spreadsheetml.table+xml"/>
  <Override PartName="/xl/queryTables/queryTable25.xml" ContentType="application/vnd.openxmlformats-officedocument.spreadsheetml.queryTable+xml"/>
  <Override PartName="/xl/tables/table27.xml" ContentType="application/vnd.openxmlformats-officedocument.spreadsheetml.table+xml"/>
  <Override PartName="/xl/queryTables/queryTable26.xml" ContentType="application/vnd.openxmlformats-officedocument.spreadsheetml.queryTable+xml"/>
  <Override PartName="/xl/tables/table28.xml" ContentType="application/vnd.openxmlformats-officedocument.spreadsheetml.table+xml"/>
  <Override PartName="/xl/queryTables/queryTable27.xml" ContentType="application/vnd.openxmlformats-officedocument.spreadsheetml.queryTable+xml"/>
  <Override PartName="/xl/tables/table29.xml" ContentType="application/vnd.openxmlformats-officedocument.spreadsheetml.table+xml"/>
  <Override PartName="/xl/queryTables/queryTable28.xml" ContentType="application/vnd.openxmlformats-officedocument.spreadsheetml.queryTable+xml"/>
  <Override PartName="/xl/tables/table30.xml" ContentType="application/vnd.openxmlformats-officedocument.spreadsheetml.table+xml"/>
  <Override PartName="/xl/queryTables/queryTable29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VTMIS3\NSW\NSW.Site\App_Data\"/>
    </mc:Choice>
  </mc:AlternateContent>
  <workbookProtection workbookAlgorithmName="SHA-512" workbookHashValue="GuuTu78u1ZQmZKtHVo5lwYpkF4qNzlc9YRrYC0vP+v9CuplnBbVKF2WgZ50Y8u8bRAVTMw5R402BRQk24UXT2Q==" workbookSaltValue="Nkq+0z9la9NjWn8y7XhYxg==" workbookSpinCount="100000" lockStructure="1"/>
  <bookViews>
    <workbookView xWindow="0" yWindow="0" windowWidth="28800" windowHeight="12300" tabRatio="601"/>
  </bookViews>
  <sheets>
    <sheet name="Ship" sheetId="1" r:id="rId1"/>
    <sheet name="Port" sheetId="46" r:id="rId2"/>
    <sheet name="Cargo" sheetId="43" r:id="rId3"/>
    <sheet name="DPG" sheetId="5" r:id="rId4"/>
    <sheet name="Ship Store" sheetId="47" r:id="rId5"/>
    <sheet name="Waste Disposal" sheetId="34" r:id="rId6"/>
    <sheet name="Crew" sheetId="32" r:id="rId7"/>
    <sheet name="Passengers" sheetId="9" r:id="rId8"/>
    <sheet name="_N_YesNo" sheetId="13" state="hidden" r:id="rId9"/>
    <sheet name="_N_SanitationControlType" sheetId="31" state="hidden" r:id="rId10"/>
    <sheet name="_N_IDDocumentType" sheetId="30" state="hidden" r:id="rId11"/>
    <sheet name="_N_RankOfRating" sheetId="29" state="hidden" r:id="rId12"/>
    <sheet name="_N_PersonGender" sheetId="28" state="hidden" r:id="rId13"/>
    <sheet name="_N_SecurityLevel" sheetId="27" state="hidden" r:id="rId14"/>
    <sheet name="_N_ISSCType" sheetId="26" state="hidden" r:id="rId15"/>
    <sheet name="_N_ISSCIssuerType" sheetId="25" state="hidden" r:id="rId16"/>
    <sheet name="_N_BallastWaterMeasurement" sheetId="24" state="hidden" r:id="rId17"/>
    <sheet name="_N_BallastWaterExchangeMethods" sheetId="23" state="hidden" r:id="rId18"/>
    <sheet name="_N_FacilityOperator" sheetId="51" state="hidden" r:id="rId19"/>
    <sheet name="_N_WasteOperator" sheetId="50" state="hidden" r:id="rId20"/>
    <sheet name="_N_WasteType" sheetId="22" state="hidden" r:id="rId21"/>
    <sheet name="_N_WasteDelivery" sheetId="21" state="hidden" r:id="rId22"/>
    <sheet name="_N_INFShipClass" sheetId="17" state="hidden" r:id="rId23"/>
    <sheet name="_N_ShipType" sheetId="16" state="hidden" r:id="rId24"/>
    <sheet name="_PortFacility" sheetId="20" state="hidden" r:id="rId25"/>
    <sheet name="_N_CountryCode" sheetId="3" state="hidden" r:id="rId26"/>
    <sheet name="Settings" sheetId="33" state="hidden" r:id="rId27"/>
    <sheet name="_N_PurposeCall" sheetId="15" state="hidden" r:id="rId28"/>
    <sheet name="_N_CommodityItemClassification" sheetId="45" state="hidden" r:id="rId29"/>
    <sheet name="_N_CargoHandlingType" sheetId="44" state="hidden" r:id="rId30"/>
    <sheet name="_N_MARPOLPollution" sheetId="42" state="hidden" r:id="rId31"/>
    <sheet name="_N_IMOHazardClass" sheetId="41" state="hidden" r:id="rId32"/>
    <sheet name="_N_DGClassification" sheetId="40" state="hidden" r:id="rId33"/>
    <sheet name="_N_CargoType" sheetId="49" state="hidden" r:id="rId34"/>
    <sheet name="_N_BunkerType" sheetId="48" state="hidden" r:id="rId35"/>
    <sheet name="_N_PackingGroup" sheetId="39" state="hidden" r:id="rId36"/>
    <sheet name="_N_PackageType" sheetId="38" state="hidden" r:id="rId37"/>
    <sheet name="_N_WeightMeasurement" sheetId="37" state="hidden" r:id="rId38"/>
    <sheet name="_N_WasteDisposalMeasure" sheetId="35" state="hidden" r:id="rId39"/>
  </sheets>
  <definedNames>
    <definedName name="AdditionalRemarks" localSheetId="1">Port!$B$7</definedName>
    <definedName name="Cabotage">Port!$B$8</definedName>
    <definedName name="CallSign" localSheetId="0">Ship!$B$3</definedName>
    <definedName name="CargoItems" localSheetId="2">Cargo!$A$4:$K$4</definedName>
    <definedName name="CargoItems.CargoHandlingType" localSheetId="2">Cargo!$K$4</definedName>
    <definedName name="CargoItems.GrossWeight" localSheetId="2">Cargo!$I$4</definedName>
    <definedName name="CargoItems.GrossWeightMeasurement" localSheetId="2">Cargo!$J$4</definedName>
    <definedName name="CargoItems.HSCode" localSheetId="2">Cargo!$H$4</definedName>
    <definedName name="CargoItems.NumberOfPackages" localSheetId="2">Cargo!$D$4</definedName>
    <definedName name="CargoItems.PortOfDischargePortID" localSheetId="2">Cargo!$B$4</definedName>
    <definedName name="CargoItems.PortOfLoadingPortID" localSheetId="2">Cargo!$A$4</definedName>
    <definedName name="CargoItems.ShippingMarks" localSheetId="2">Cargo!$C$4</definedName>
    <definedName name="CargoItems.TextualReference" localSheetId="2">Cargo!$G$4</definedName>
    <definedName name="CargoItems.TypeOfPackage" localSheetId="2">Cargo!$E$4</definedName>
    <definedName name="CertificateIssueDate" localSheetId="0">Ship!$E$10</definedName>
    <definedName name="CertificateIssuePortID" localSheetId="0">Ship!$E$8</definedName>
    <definedName name="CertificateNumber" localSheetId="0">Ship!$E$9</definedName>
    <definedName name="Comment" localSheetId="0">Ship!$A$30</definedName>
    <definedName name="Crew" localSheetId="6">Crew!$A$2:$N$2</definedName>
    <definedName name="Crew.CrewEffects1" localSheetId="6">Crew!$N$2</definedName>
    <definedName name="Crew.DateOfBirth" localSheetId="6">Crew!$G$2</definedName>
    <definedName name="Crew.FamilyName" localSheetId="6">Crew!$B$2</definedName>
    <definedName name="Crew.Gender" localSheetId="6">Crew!$C$2</definedName>
    <definedName name="Crew.GivenName" localSheetId="6">Crew!$A$2</definedName>
    <definedName name="Crew.IDDocumentCountry">Crew!$O$2</definedName>
    <definedName name="Crew.IDDocumentExpiryDate" localSheetId="6">Crew!$K$2</definedName>
    <definedName name="Crew.IDDocumentNumber" localSheetId="6">Crew!$J$2</definedName>
    <definedName name="Crew.IDDocumentType" localSheetId="6">Crew!$I$2</definedName>
    <definedName name="Crew.MasterIndicator" localSheetId="6">Crew!$E$2</definedName>
    <definedName name="Crew.Nationality" localSheetId="6">Crew!$F$2</definedName>
    <definedName name="Crew.PlaceOfBirth" localSheetId="6">Crew!$H$2</definedName>
    <definedName name="Crew.RankOfRating" localSheetId="6">Crew!$D$2</definedName>
    <definedName name="Crew.VisaResidencePermitExpiryDate" localSheetId="6">Crew!$L$2</definedName>
    <definedName name="Crew.VisaResidencePermitNumber" localSheetId="6">Crew!$M$2</definedName>
    <definedName name="Cruises" localSheetId="1">Port!$A$11:$B$11</definedName>
    <definedName name="Cruises.CruisePortID" localSheetId="1">Port!$A$11</definedName>
    <definedName name="Cruises.PortETA" localSheetId="1">Port!$B$11</definedName>
    <definedName name="CruiseShipIndicator" localSheetId="2">Port!$B$10</definedName>
    <definedName name="CruiseShipIndicator" localSheetId="3">Port!$B$10</definedName>
    <definedName name="CruiseShipIndicator" localSheetId="7">Port!$B$10</definedName>
    <definedName name="CruiseShipIndicator" localSheetId="1">Port!$B$10</definedName>
    <definedName name="Date" localSheetId="26">Settings!$B$3</definedName>
    <definedName name="DPGItems" localSheetId="3">DPG!$A$7:$W$7</definedName>
    <definedName name="DPGItems.AdditionalInformation" localSheetId="3">DPG!$W$7</definedName>
    <definedName name="DPGItems.BookingReference" localSheetId="3">DPG!$H$7</definedName>
    <definedName name="DPGItems.DGClassificationType" localSheetId="3">DPG!$I$7</definedName>
    <definedName name="DPGItems.DischargePortID" localSheetId="3">DPG!$B$7</definedName>
    <definedName name="DPGItems.DPGItemSubsidiaryRisk" localSheetId="3">DPG!$N$7</definedName>
    <definedName name="DPGItems.EmS" localSheetId="3">DPG!$U$7</definedName>
    <definedName name="DPGItems.FlashPoint" localSheetId="3">DPG!$O$7</definedName>
    <definedName name="DPGItems.GrossWeight" localSheetId="3">DPG!$Q$7</definedName>
    <definedName name="DPGItems.GrossWeightMeasurement" localSheetId="3">DPG!$R$7</definedName>
    <definedName name="DPGItems.IMOHazardClass" localSheetId="3">DPG!$J$7</definedName>
    <definedName name="DPGItems.LoadingPortID" localSheetId="3">DPG!$A$7</definedName>
    <definedName name="DPGItems.MARPOLPollutionCode" localSheetId="3">DPG!$P$7</definedName>
    <definedName name="DPGItems.NetWeight" localSheetId="3">DPG!$S$7</definedName>
    <definedName name="DPGItems.NetWeightMeasurement" localSheetId="3">DPG!$T$7</definedName>
    <definedName name="DPGItems.NumberOfPackages" localSheetId="3">DPG!$E$7</definedName>
    <definedName name="DPGItems.PackingGroup" localSheetId="3">DPG!$M$7</definedName>
    <definedName name="DPGItems.ShippingMarks" localSheetId="3">DPG!$K$7</definedName>
    <definedName name="DPGItems.StowagePosition" localSheetId="3">DPG!$V$7</definedName>
    <definedName name="DPGItems.TextualReference" localSheetId="3">DPG!$G$7</definedName>
    <definedName name="DPGItems.TransportDocument" localSheetId="3">DPG!$C$7</definedName>
    <definedName name="DPGItems.TransportUnit" localSheetId="3">DPG!$D$7</definedName>
    <definedName name="DPGItems.TypeOfPackage" localSheetId="3">DPG!$F$7</definedName>
    <definedName name="DPGItems.UNNumber" localSheetId="3">DPG!$L$7</definedName>
    <definedName name="DPGOnBoard" localSheetId="1">Port!$E$10</definedName>
    <definedName name="Email" localSheetId="3">DPG!$E$4</definedName>
    <definedName name="EUFirstPortOfArrivalETA" localSheetId="2">Cargo!$E$2</definedName>
    <definedName name="EUFirstPortOfArrivalPortID" localSheetId="2">Cargo!$B$2</definedName>
    <definedName name="ExpectedUnberthingDateTime">Port!$E$5</definedName>
    <definedName name="ExternalData_1" localSheetId="17" hidden="1">_N_BallastWaterExchangeMethods!$A$1:$C$3</definedName>
    <definedName name="ExternalData_1" localSheetId="29" hidden="1">_N_CargoHandlingType!$A$1:$G$4</definedName>
    <definedName name="ExternalData_1" localSheetId="28" hidden="1">_N_CommodityItemClassification!$A$1:$H$3</definedName>
    <definedName name="ExternalData_1" localSheetId="18" hidden="1">_N_FacilityOperator!$A$1:$G$4</definedName>
    <definedName name="ExternalData_1" localSheetId="22" hidden="1">_N_INFShipClass!$A$1:$G$4</definedName>
    <definedName name="ExternalData_1" localSheetId="15" hidden="1">_N_ISSCIssuerType!$A$1:$C$3</definedName>
    <definedName name="ExternalData_1" localSheetId="14" hidden="1">_N_ISSCType!$A$1:$C$3</definedName>
    <definedName name="ExternalData_1" localSheetId="12" hidden="1">_N_PersonGender!$A$1:$C$4</definedName>
    <definedName name="ExternalData_1" localSheetId="27" hidden="1">_N_PurposeCall!$A$1:$C$24</definedName>
    <definedName name="ExternalData_1" localSheetId="23" hidden="1">_N_ShipType!$A$1:$C$90</definedName>
    <definedName name="ExternalData_1" localSheetId="21" hidden="1">_N_WasteDelivery!$A$1:$C$4</definedName>
    <definedName name="ExternalData_1" localSheetId="38" hidden="1">_N_WasteDisposalMeasure!$A$1:$C$4</definedName>
    <definedName name="ExternalData_1" localSheetId="19" hidden="1">_N_WasteOperator!$A$1:$G$20</definedName>
    <definedName name="ExternalData_1" localSheetId="20" hidden="1">_N_WasteType!$A$1:$G$26</definedName>
    <definedName name="ExternalData_1" localSheetId="37" hidden="1">_N_WeightMeasurement!$A$1:$C$4</definedName>
    <definedName name="ExternalData_2" localSheetId="16" hidden="1">_N_BallastWaterMeasurement!$A$1:$C$5</definedName>
    <definedName name="ExternalData_2" localSheetId="30" hidden="1">_N_MARPOLPollution!$A$1:$C$5</definedName>
    <definedName name="ExternalData_2" localSheetId="36" hidden="1">_N_PackageType!$A$1:$C$378</definedName>
    <definedName name="ExternalData_2" localSheetId="11" hidden="1">_N_RankOfRating!$A$1:$C$3</definedName>
    <definedName name="ExternalData_2" localSheetId="13" hidden="1">_N_SecurityLevel!$A$1:$C$4</definedName>
    <definedName name="ExternalData_3" localSheetId="10" hidden="1">_N_IDDocumentType!$A$1:$C$6</definedName>
    <definedName name="ExternalData_3" localSheetId="35" hidden="1">_N_PackingGroup!$A$1:$C$4</definedName>
    <definedName name="ExternalData_4" localSheetId="32" hidden="1">_N_DGClassification!$A$1:$C$6</definedName>
    <definedName name="ExternalData_4" localSheetId="9" hidden="1">_N_SanitationControlType!$A$1:$C$3</definedName>
    <definedName name="ExternalData_5" localSheetId="31" hidden="1">_N_IMOHazardClass!$A$1:$C$26</definedName>
    <definedName name="FamilyName" localSheetId="3">DPG!$B$3</definedName>
    <definedName name="Fax" localSheetId="3">DPG!$E$3</definedName>
    <definedName name="FlagState" localSheetId="0">Ship!$B$6</definedName>
    <definedName name="GeneralDescriptionCargoOnBoard" localSheetId="1">Port!$E$12</definedName>
    <definedName name="GivenName" localSheetId="3">DPG!$B$2</definedName>
    <definedName name="GrossTonnage" localSheetId="0">Ship!$B$12</definedName>
    <definedName name="Hash" localSheetId="26">Settings!$B$4</definedName>
    <definedName name="IMOCompanyIdentificationNumber" localSheetId="0">Ship!$E$7</definedName>
    <definedName name="IMONumber" localSheetId="0">Ship!$E$2</definedName>
    <definedName name="INFShipClass" localSheetId="0">Ship!$B$8</definedName>
    <definedName name="InmarsatNumbers" localSheetId="0">Ship!$A$21:$B$21</definedName>
    <definedName name="InmarsatNumbers.InmarsatDescription" localSheetId="0">Ship!$B$21</definedName>
    <definedName name="InmarsatNumbers.InmarsatNumber" localSheetId="0">Ship!$A$21</definedName>
    <definedName name="Language">Settings!$B$6</definedName>
    <definedName name="Location" localSheetId="3">DPG!$B$4</definedName>
    <definedName name="MMSINumber" localSheetId="0">Ship!$E$3</definedName>
    <definedName name="N_BallastWaterExchangeMethods_Description">_N_BallastWaterExchangeMethods!$B$2:$B$3</definedName>
    <definedName name="N_BallastWaterExchangeMethods_DescriptionEN">_N_BallastWaterExchangeMethods!$C$2:$C$3</definedName>
    <definedName name="N_BallastWaterMeasurement_Description">_N_BallastWaterMeasurement!$B$2:$B$5</definedName>
    <definedName name="N_BallastWaterMeasurement_DescriptionEN">_N_BallastWaterMeasurement!$C$2:$C$5</definedName>
    <definedName name="N_BunkerType_Description">_N_BunkerType!$B$2:$B$10</definedName>
    <definedName name="N_BunkerType_DescriptionEN">_N_BunkerType!$C$2:$C$10</definedName>
    <definedName name="N_CargoHandlingType_Description">_N_CargoHandlingType!$B$2:$B$4</definedName>
    <definedName name="N_CargoHandlingType_DescriptionEN">_N_CargoHandlingType!$C$2:$C$4</definedName>
    <definedName name="N_CargoType_Description">_N_CargoType!$B$2:$B$15</definedName>
    <definedName name="N_CargoType_DescriptionEN">_N_CargoType!$C$2:$C$15</definedName>
    <definedName name="N_CommodityItemClassification_Description">_N_CommodityItemClassification!$C$2:$C$3</definedName>
    <definedName name="N_CommodityItemClassification_DescriptionEN">_N_CommodityItemClassification!$D$2:$D$4</definedName>
    <definedName name="N_CountryCode_Description">_N_CountryCode!$B$2:$B$252</definedName>
    <definedName name="N_CountryCode_DescriptionEN">_N_CountryCode!$C$2:$C$252</definedName>
    <definedName name="N_DGClassification_Description">_N_DGClassification!$B$2:$B$6</definedName>
    <definedName name="N_DGClassification_DescriptionEN">_N_DGClassification!$C$2:$C$6</definedName>
    <definedName name="N_FacilityOperator_Description">_N_FacilityOperator!$B$2:$B$4</definedName>
    <definedName name="N_FacilityOperator_DescriptionEN">_N_FacilityOperator!$C$2:$C$4</definedName>
    <definedName name="N_IDDocumentType_Description">_N_IDDocumentType!$B$2:$B$6</definedName>
    <definedName name="N_IDDocumentType_DescriptionEN">_N_IDDocumentType!$C$2:$C$6</definedName>
    <definedName name="N_IMOHazardClass_Description">_N_IMOHazardClass!$B$2:$B$26</definedName>
    <definedName name="N_IMOHazardClass_DescriptionEN">_N_IMOHazardClass!$C$2:$C$26</definedName>
    <definedName name="N_INFShipClass_Description">_N_INFShipClass!$B$2:$B$4</definedName>
    <definedName name="N_INFShipClass_DescriptionEN">_N_INFShipClass!$C$2:$C$4</definedName>
    <definedName name="N_ISSCIssuerType_Description">_N_ISSCIssuerType!$B$2:$B$3</definedName>
    <definedName name="N_ISSCIssuerType_DescriptionEN">_N_ISSCIssuerType!$C$2:$C$3</definedName>
    <definedName name="N_ISSCType_Description">_N_ISSCType!$B$2:$B$3</definedName>
    <definedName name="N_ISSCType_DescriptionEN">_N_ISSCType!$C$2:$C$3</definedName>
    <definedName name="N_MARPOLPollution_Description">_N_MARPOLPollution!$B$2:$B$5</definedName>
    <definedName name="N_MARPOLPollution_DescriptionEN">_N_MARPOLPollution!$C$2:$C$5</definedName>
    <definedName name="N_PackageType_Description">_N_PackageType!$B$2:$B$378</definedName>
    <definedName name="N_PackageType_DescriptionEN">_N_PackageType!$C$2:$C$378</definedName>
    <definedName name="N_PackingGroup_Description">_N_PackingGroup!$B$2:$B$4</definedName>
    <definedName name="N_PackingGroup_DescriptionEN">_N_PackingGroup!$C$2:$C$4</definedName>
    <definedName name="N_PersonGender_Description">_N_PersonGender!$B$2:$B$4</definedName>
    <definedName name="N_PersonGender_DescriptionEN">_N_PersonGender!$C$2:$C$4</definedName>
    <definedName name="N_PurposeCall_Description">_N_PurposeCall!$B$2:$B$24</definedName>
    <definedName name="N_PurposeCall_DescriptionEN">_N_PurposeCall!$C$2:$C$24</definedName>
    <definedName name="N_RankOfRating_Description">_N_RankOfRating!$B$2:$B$3</definedName>
    <definedName name="N_RankOfRating_DescriptionEN">_N_RankOfRating!$C$2:$C$3</definedName>
    <definedName name="N_SanitationControlType_Description">_N_SanitationControlType!$B$2:$B$3</definedName>
    <definedName name="N_SanitationControlType_DescriptionEN">_N_SanitationControlType!$C$2:$C$3</definedName>
    <definedName name="N_SecurityLevel_Description">_N_SecurityLevel!$B$2:$B$4</definedName>
    <definedName name="N_SecurityLevel_DescriptionEN">_N_SecurityLevel!$C$2:$C$4</definedName>
    <definedName name="N_ShipType_Description">_N_ShipType!$B$2:$B$90</definedName>
    <definedName name="N_ShipType_DescriptionEN">_N_ShipType!$C$2:$C$90</definedName>
    <definedName name="N_WasteDelivery_Description">_N_WasteDelivery!$B$2:$B$4</definedName>
    <definedName name="N_WasteDelivery_DescriptionEN">_N_WasteDelivery!$C$2:$C$4</definedName>
    <definedName name="N_WasteDisposalMeasure_Description">_N_WasteDisposalMeasure!$B$2:$B$4</definedName>
    <definedName name="N_WasteDisposalMeasure_DescriptionEN">_N_WasteDisposalMeasure!$C$2:$C$4</definedName>
    <definedName name="N_WasteOperator_Description">_N_WasteOperator!$B$2:$B$20</definedName>
    <definedName name="N_WasteOperator_DescriptionEN">_N_WasteOperator!$C$2:$C$20</definedName>
    <definedName name="N_WasteType_Description">_N_WasteType!$B$2:$B$26</definedName>
    <definedName name="N_WasteType_DescriptionEN">_N_WasteType!$C$2:$C$26</definedName>
    <definedName name="N_WeightMeasurement_Description">_N_WeightMeasurement!$B$2:$B$4</definedName>
    <definedName name="N_WeightMeasurement_DescriptionEN">_N_WeightMeasurement!$C$2:$C$4</definedName>
    <definedName name="N_YesNo_Description">_N_YesNo!$B$2:$B$3</definedName>
    <definedName name="N_YesNo_DescriptionEN">_N_YesNo!$C$2:$C$3</definedName>
    <definedName name="NameOfShip" localSheetId="0">Ship!$B$2</definedName>
    <definedName name="NetTonnage" localSheetId="0">Ship!$B$13</definedName>
    <definedName name="NextPortETA" localSheetId="1">Port!$E$6</definedName>
    <definedName name="NextPortID" localSheetId="1">Port!$B$6</definedName>
    <definedName name="NSW_N_BunkerType" localSheetId="34" hidden="1">_N_BunkerType!$A$1:$C$10</definedName>
    <definedName name="NSW_N_CargoType" localSheetId="33" hidden="1">_N_CargoType!$A$1:$C$15</definedName>
    <definedName name="NSW_N_CountryCode" localSheetId="25" hidden="1">_N_CountryCode!$A$1:$C$252</definedName>
    <definedName name="NSW_N_CountryCode" localSheetId="24" hidden="1">_PortFacility!$A$1:$I$38</definedName>
    <definedName name="Passengers" localSheetId="7">Passengers!$A$6:$N$6</definedName>
    <definedName name="Passengers.DateOfBirth" localSheetId="7">Passengers!$E$6</definedName>
    <definedName name="Passengers.DisembarkationPortID" localSheetId="7">Passengers!$H$6</definedName>
    <definedName name="Passengers.EmbarkationPortID" localSheetId="7">Passengers!$G$6</definedName>
    <definedName name="Passengers.FamilyName" localSheetId="7">Passengers!$B$6</definedName>
    <definedName name="Passengers.Gender" localSheetId="7">Passengers!$C$6</definedName>
    <definedName name="Passengers.GivenName" localSheetId="7">Passengers!$A$6</definedName>
    <definedName name="Passengers.IDDocumentCountry">Passengers!$O$6</definedName>
    <definedName name="Passengers.IDDocumentExpiryDate" localSheetId="7">Passengers!$J$6</definedName>
    <definedName name="Passengers.IDDocumentNumber" localSheetId="7">Passengers!$L$6</definedName>
    <definedName name="Passengers.IDDocumentType" localSheetId="7">Passengers!$K$6</definedName>
    <definedName name="Passengers.Nationality" localSheetId="7">Passengers!$D$6</definedName>
    <definedName name="Passengers.PlaceOfBirth" localSheetId="7">Passengers!$F$6</definedName>
    <definedName name="Passengers.TransitIndicator" localSheetId="7">Passengers!$I$6</definedName>
    <definedName name="Passengers.VisaResidencePermitExpiryDate" localSheetId="7">Passengers!$M$6</definedName>
    <definedName name="Passengers.VisaResidencePermitNumber" localSheetId="7">Passengers!$N$6</definedName>
    <definedName name="Phone" localSheetId="3">DPG!$E$2</definedName>
    <definedName name="Port_CodeOfPort">#REF!</definedName>
    <definedName name="PortETD" localSheetId="1">Port!$B$5</definedName>
    <definedName name="PortFacility_Name">_PortFacility!$B$2:$B$38</definedName>
    <definedName name="PortFacility_NameEN">_PortFacility!$J$2:$J$38</definedName>
    <definedName name="PortFacilityID" localSheetId="1">Port!$B$4</definedName>
    <definedName name="PortFacilityNameEN">PortFacility[PortFacilityNameEN]</definedName>
    <definedName name="PortID" localSheetId="1">Port!$B$3</definedName>
    <definedName name="ReducedGrossTonnage" localSheetId="0">Ship!$B$14</definedName>
    <definedName name="ShipStore">'Ship Store'!$A$3:$F$3</definedName>
    <definedName name="ShipStore.BunkerType">'Ship Store'!$D$3</definedName>
    <definedName name="ShipStore.LocationOnBoard">'Ship Store'!$B$3</definedName>
    <definedName name="ShipStore.OfficialUse">'Ship Store'!$C$3</definedName>
    <definedName name="ShipStore.StoreItemName">'Ship Store'!$A$3</definedName>
    <definedName name="ShipStore.StoreItemQTYUnit">'Ship Store'!$F$3</definedName>
    <definedName name="ShipStore.StoreItemQuantity">'Ship Store'!$E$3</definedName>
    <definedName name="StowawaysIndicator" localSheetId="7">Passengers!$B$2</definedName>
    <definedName name="TypeOfShip" localSheetId="0">Ship!$B$7</definedName>
    <definedName name="URL" localSheetId="3">DPG!$E$5</definedName>
    <definedName name="Version" localSheetId="26">Settings!$B$2</definedName>
    <definedName name="VesselCompany">Ship!$E$6</definedName>
    <definedName name="VesselDeadWeight" localSheetId="0">Ship!$B$15</definedName>
    <definedName name="VesselDraughtLevelAft" localSheetId="0">Ship!$E$12</definedName>
    <definedName name="VesselDraughtLevelFor" localSheetId="0">Ship!$E$13</definedName>
    <definedName name="VesselLength" localSheetId="0">Ship!$B$17</definedName>
    <definedName name="VesselLengthOverAll" localSheetId="0">Ship!$B$16</definedName>
    <definedName name="VesselManoeuvringSpeed" localSheetId="0">Ship!$E$15</definedName>
    <definedName name="VesselSummerDraught" localSheetId="0">Ship!$E$14</definedName>
    <definedName name="VesselWidth" localSheetId="0">Ship!$B$18</definedName>
    <definedName name="VoyageNumber" localSheetId="1">Port!$B$2</definedName>
    <definedName name="WasteDisposal" localSheetId="5">'Waste Disposal'!$A$2:$F$2</definedName>
    <definedName name="WasteDisposal.DisposalDate" localSheetId="5">'Waste Disposal'!$A$2</definedName>
    <definedName name="WasteDisposal.DisposalDateTo">'Waste Disposal'!$B$2</definedName>
    <definedName name="WasteDisposal.FacilityOperatorCode">'Waste Disposal'!$G$2</definedName>
    <definedName name="WasteDisposal.WasteDisposalMeasureType" localSheetId="5">'Waste Disposal'!$D$2</definedName>
    <definedName name="WasteDisposal.WasteOperator">'Waste Disposal'!$F$2</definedName>
    <definedName name="WasteDisposal.WasteOperatorCode">'Waste Disposal'!$F$2</definedName>
    <definedName name="WasteDisposal.WasteQuantity" localSheetId="5">'Waste Disposal'!$E$2</definedName>
    <definedName name="WasteDisposal.WasteType" localSheetId="5">'Waste Disposal'!$C$2</definedName>
    <definedName name="YesBG">_N_YesNo!$B$2</definedName>
    <definedName name="YesEN">_N_YesNo!$C$2</definedName>
  </definedNames>
  <calcPr calcId="162913"/>
</workbook>
</file>

<file path=xl/calcChain.xml><?xml version="1.0" encoding="utf-8"?>
<calcChain xmlns="http://schemas.openxmlformats.org/spreadsheetml/2006/main">
  <c r="A8" i="46" l="1"/>
  <c r="B2" i="34" l="1"/>
  <c r="A2" i="34"/>
  <c r="G2" i="34"/>
  <c r="F2" i="34"/>
  <c r="O6" i="9"/>
  <c r="O2" i="32"/>
  <c r="A4" i="46" l="1"/>
  <c r="D6" i="1"/>
  <c r="D7" i="1"/>
  <c r="A1" i="43" l="1"/>
  <c r="F3" i="47" l="1"/>
  <c r="E3" i="47"/>
  <c r="D3" i="47"/>
  <c r="C3" i="47"/>
  <c r="B3" i="47"/>
  <c r="A3" i="47"/>
  <c r="A1" i="47"/>
  <c r="F4" i="43"/>
  <c r="D5" i="46" l="1"/>
  <c r="I6" i="9" l="1"/>
  <c r="E2" i="32" l="1"/>
  <c r="D2" i="32"/>
  <c r="A1" i="9" l="1"/>
  <c r="A2" i="9"/>
  <c r="A5" i="9"/>
  <c r="A6" i="9"/>
  <c r="B6" i="9"/>
  <c r="C6" i="9"/>
  <c r="D6" i="9"/>
  <c r="E6" i="9"/>
  <c r="F6" i="9"/>
  <c r="G6" i="9"/>
  <c r="H6" i="9"/>
  <c r="J6" i="9"/>
  <c r="K6" i="9"/>
  <c r="L6" i="9"/>
  <c r="M6" i="9"/>
  <c r="N6" i="9"/>
  <c r="A7" i="46" l="1"/>
  <c r="A1" i="32" l="1"/>
  <c r="A1" i="34"/>
  <c r="A1" i="5"/>
  <c r="A1" i="46"/>
  <c r="A9" i="46"/>
  <c r="B11" i="46"/>
  <c r="A11" i="46"/>
  <c r="A29" i="1"/>
  <c r="A11" i="1"/>
  <c r="A1" i="1"/>
  <c r="A20" i="1" l="1"/>
  <c r="A5" i="1"/>
  <c r="D5" i="1"/>
  <c r="D12" i="46" l="1"/>
  <c r="A6" i="46"/>
  <c r="D6" i="46"/>
  <c r="A10" i="46"/>
  <c r="D10" i="46"/>
  <c r="A5" i="46"/>
  <c r="A3" i="46"/>
  <c r="A2" i="46"/>
  <c r="O7" i="5" l="1"/>
  <c r="W7" i="5"/>
  <c r="V7" i="5"/>
  <c r="U7" i="5"/>
  <c r="S7" i="5"/>
  <c r="Q7" i="5"/>
  <c r="P7" i="5"/>
  <c r="N7" i="5"/>
  <c r="M7" i="5"/>
  <c r="L7" i="5"/>
  <c r="J7" i="5"/>
  <c r="I7" i="5"/>
  <c r="G7" i="5"/>
  <c r="F7" i="5"/>
  <c r="E4" i="43"/>
  <c r="E7" i="5"/>
  <c r="D7" i="5"/>
  <c r="C7" i="5"/>
  <c r="B7" i="5"/>
  <c r="A7" i="5"/>
  <c r="T7" i="5"/>
  <c r="R7" i="5"/>
  <c r="K7" i="5"/>
  <c r="H7" i="5"/>
  <c r="K4" i="43"/>
  <c r="N2" i="32"/>
  <c r="A4" i="43" l="1"/>
  <c r="B4" i="43"/>
  <c r="C4" i="43"/>
  <c r="D4" i="43"/>
  <c r="G4" i="43"/>
  <c r="H4" i="43"/>
  <c r="I4" i="43"/>
  <c r="J4" i="43"/>
  <c r="D2" i="43"/>
  <c r="A2" i="43"/>
  <c r="D5" i="5" l="1"/>
  <c r="D3" i="5"/>
  <c r="D2" i="5"/>
  <c r="A4" i="5"/>
  <c r="A3" i="5"/>
  <c r="A2" i="5"/>
  <c r="D4" i="5"/>
  <c r="C2" i="34" l="1"/>
  <c r="E2" i="34" l="1"/>
  <c r="D2" i="34"/>
  <c r="M2" i="32" l="1"/>
  <c r="L2" i="32"/>
  <c r="K2" i="32"/>
  <c r="J2" i="32"/>
  <c r="I2" i="32"/>
  <c r="H2" i="32"/>
  <c r="G2" i="32"/>
  <c r="F2" i="32"/>
  <c r="C2" i="32"/>
  <c r="B2" i="32"/>
  <c r="A2" i="32"/>
  <c r="A13" i="1"/>
  <c r="D12" i="1" l="1"/>
  <c r="D15" i="1"/>
  <c r="D14" i="1"/>
  <c r="D13" i="1"/>
  <c r="D10" i="1"/>
  <c r="D9" i="1"/>
  <c r="D8" i="1"/>
  <c r="D2" i="1"/>
  <c r="B21" i="1"/>
  <c r="A21" i="1"/>
  <c r="A18" i="1"/>
  <c r="A17" i="1"/>
  <c r="A16" i="1"/>
  <c r="A15" i="1"/>
  <c r="A14" i="1"/>
  <c r="A12" i="1"/>
  <c r="A8" i="1"/>
  <c r="A7" i="1"/>
  <c r="A6" i="1"/>
  <c r="A3" i="1"/>
  <c r="A2" i="1"/>
</calcChain>
</file>

<file path=xl/connections.xml><?xml version="1.0" encoding="utf-8"?>
<connections xmlns="http://schemas.openxmlformats.org/spreadsheetml/2006/main">
  <connection id="1" keepAlive="1" name="NSW N_BallastWaterExchangeMethods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BallastWaterExchangeMethods&quot;" commandType="3"/>
  </connection>
  <connection id="2" keepAlive="1" name="NSW N_BallastWaterMeasurement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BallastWaterMeasurement&quot;" commandType="3"/>
  </connection>
  <connection id="3" odcFile="C:\Users\isimeon\Documents\My Data Sources\NSW N_BunkerType.odc" keepAlive="1" name="NSW N_BunkerType" type="5" refreshedVersion="6" background="1" saveData="1">
    <dbPr connection="Provider=SQLOLEDB.1;Persist Security Info=True;User ID=nsw;Initial Catalog=NSW;Data Source=tlsql2012\mssql2012;Use Procedure for Prepare=1;Auto Translate=True;Packet Size=4096;Workstation ID=ISIMEONOV-10;Use Encryption for Data=False;Tag with column collation when possible=False" command="&quot;NSW&quot;.&quot;dbo&quot;.&quot;N_BunkerType&quot;" commandType="3"/>
  </connection>
  <connection id="4" keepAlive="1" name="NSW N_CargoHandling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CargoHandlingType&quot;" commandType="3"/>
  </connection>
  <connection id="5" odcFile="C:\Users\isimeon\Documents\My Data Sources\NSW N_CargoType.odc" keepAlive="1" name="NSW N_CargoType" type="5" refreshedVersion="6" background="1" saveData="1">
    <dbPr connection="Provider=SQLOLEDB.1;Persist Security Info=True;User ID=nsw;Initial Catalog=NSW;Data Source=tlsql2012\mssql2012;Use Procedure for Prepare=1;Auto Translate=True;Packet Size=4096;Workstation ID=ISIMEONOV-10;Use Encryption for Data=False;Tag with column collation when possible=False" command="&quot;NSW&quot;.&quot;dbo&quot;.&quot;N_CargoType&quot;" commandType="3"/>
  </connection>
  <connection id="6" keepAlive="1" name="NSW N_CommodityItemClassification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CommodityItemClassification&quot;" commandType="3"/>
  </connection>
  <connection id="7" keepAlive="1" name="NSW N_CountryCod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CountryCode&quot;" commandType="3"/>
  </connection>
  <connection id="8" keepAlive="1" name="NSW N_DGClassification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DGClassification&quot;" commandType="3"/>
  </connection>
  <connection id="9" keepAlive="1" name="NSW N_IDDocument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DDocumentType&quot;" commandType="3"/>
  </connection>
  <connection id="10" keepAlive="1" name="NSW N_IMOHazardClass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MOHazardClass&quot;" commandType="3"/>
  </connection>
  <connection id="11" keepAlive="1" name="NSW N_INFShipClass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NFShipClass&quot;" commandType="3"/>
  </connection>
  <connection id="12" keepAlive="1" name="NSW N_ISSCIssuer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SSCIssuerType&quot;" commandType="3"/>
  </connection>
  <connection id="13" keepAlive="1" name="NSW N_ISSC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ISSCType&quot;" commandType="3"/>
  </connection>
  <connection id="14" keepAlive="1" name="NSW N_MARPOLPollution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MARPOLPollution&quot;" commandType="3"/>
  </connection>
  <connection id="15" keepAlive="1" name="NSW N_Package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PackageType&quot;" commandType="3"/>
  </connection>
  <connection id="16" keepAlive="1" name="NSW N_PackingGroup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PackingGroup&quot;" commandType="3"/>
  </connection>
  <connection id="17" keepAlive="1" name="NSW N_PersonGender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PersonGender&quot;" commandType="3"/>
  </connection>
  <connection id="18" keepAlive="1" name="NSW N_PurposeCall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PurposeCall&quot;" commandType="3"/>
  </connection>
  <connection id="19" keepAlive="1" name="NSW N_RankOfRating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RankOfRating&quot;" commandType="3"/>
  </connection>
  <connection id="20" keepAlive="1" name="NSW N_SanitationControl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SanitationControlType&quot;" commandType="3"/>
  </connection>
  <connection id="21" keepAlive="1" name="NSW N_SecurityLevel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SecurityLevel&quot;" commandType="3"/>
  </connection>
  <connection id="22" keepAlive="1" name="NSW N_ShipTyp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ShipType&quot;" commandType="3"/>
  </connection>
  <connection id="23" keepAlive="1" name="NSW N_WasteDelivery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asteDelivery&quot;" commandType="3"/>
  </connection>
  <connection id="24" keepAlive="1" name="NSW N_WasteDisposalMeasure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asteDisposalMeasure&quot;" commandType="3"/>
  </connection>
  <connection id="25" keepAlive="1" name="NSW N_WasteType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asteType&quot;" commandType="3"/>
  </connection>
  <connection id="26" keepAlive="1" name="NSW N_WasteType1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asteType&quot;" commandType="3"/>
  </connection>
  <connection id="27" keepAlive="1" name="NSW N_WasteType11" type="5" refreshedVersion="4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asteType&quot;" commandType="3"/>
  </connection>
  <connection id="28" keepAlive="1" name="NSW N_WeightMeasurement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N_WeightMeasurement&quot;" commandType="3"/>
  </connection>
  <connection id="29" keepAlive="1" name="NSW PortFacility" type="5" refreshedVersion="5" background="1" saveData="1">
    <dbPr connection="Provider=SQLOLEDB.1;Persist Security Info=True;User ID=nsw;Initial Catalog=NSW;Data Source=tlsql2012\mssql2012;Use Procedure for Prepare=1;Auto Translate=True;Packet Size=4096;Workstation ID=GGEORGIEV-8;Use Encryption for Data=False;Tag with column collation when possible=False" command="&quot;NSW&quot;.&quot;dbo&quot;.&quot;PortFacility&quot;" commandType="3"/>
  </connection>
</connections>
</file>

<file path=xl/sharedStrings.xml><?xml version="1.0" encoding="utf-8"?>
<sst xmlns="http://schemas.openxmlformats.org/spreadsheetml/2006/main" count="3003" uniqueCount="2090">
  <si>
    <t>MMSI</t>
  </si>
  <si>
    <t>DZ</t>
  </si>
  <si>
    <t>test</t>
  </si>
  <si>
    <t>ZW</t>
  </si>
  <si>
    <t>ZA</t>
  </si>
  <si>
    <t>BOTSWANA</t>
  </si>
  <si>
    <t>YT</t>
  </si>
  <si>
    <t>YE</t>
  </si>
  <si>
    <t>XZ</t>
  </si>
  <si>
    <t>WS</t>
  </si>
  <si>
    <t>WF</t>
  </si>
  <si>
    <t>VU</t>
  </si>
  <si>
    <t>VN</t>
  </si>
  <si>
    <t>VI</t>
  </si>
  <si>
    <t>VG</t>
  </si>
  <si>
    <t>VE</t>
  </si>
  <si>
    <t>VC</t>
  </si>
  <si>
    <t>UZ</t>
  </si>
  <si>
    <t>UY</t>
  </si>
  <si>
    <t>US</t>
  </si>
  <si>
    <t>SAMOA</t>
  </si>
  <si>
    <t>POLAND</t>
  </si>
  <si>
    <t>MEXICO</t>
  </si>
  <si>
    <t>JAMAICA</t>
  </si>
  <si>
    <t>UM</t>
  </si>
  <si>
    <t>UG</t>
  </si>
  <si>
    <t>UA</t>
  </si>
  <si>
    <t>TZ</t>
  </si>
  <si>
    <t>TW</t>
  </si>
  <si>
    <t>TV</t>
  </si>
  <si>
    <t>TT</t>
  </si>
  <si>
    <t>TR</t>
  </si>
  <si>
    <t>TO</t>
  </si>
  <si>
    <t>TN</t>
  </si>
  <si>
    <t>TM</t>
  </si>
  <si>
    <t>TL</t>
  </si>
  <si>
    <t>TK</t>
  </si>
  <si>
    <t>TH</t>
  </si>
  <si>
    <t>TG</t>
  </si>
  <si>
    <t>TF</t>
  </si>
  <si>
    <t>TC</t>
  </si>
  <si>
    <t>SZ</t>
  </si>
  <si>
    <t>SY</t>
  </si>
  <si>
    <t>SX</t>
  </si>
  <si>
    <t>SV</t>
  </si>
  <si>
    <t>ARMENIA</t>
  </si>
  <si>
    <t>ST</t>
  </si>
  <si>
    <t>SR</t>
  </si>
  <si>
    <t>SO</t>
  </si>
  <si>
    <t>SN</t>
  </si>
  <si>
    <t>SL</t>
  </si>
  <si>
    <t>SK</t>
  </si>
  <si>
    <t>SJ</t>
  </si>
  <si>
    <t>SI</t>
  </si>
  <si>
    <t>SH</t>
  </si>
  <si>
    <t>SG</t>
  </si>
  <si>
    <t>SINGAPORE</t>
  </si>
  <si>
    <t>SE</t>
  </si>
  <si>
    <t>MO</t>
  </si>
  <si>
    <t>AR</t>
  </si>
  <si>
    <t>SD</t>
  </si>
  <si>
    <t>SC</t>
  </si>
  <si>
    <t>SB</t>
  </si>
  <si>
    <t>SA</t>
  </si>
  <si>
    <t>RW</t>
  </si>
  <si>
    <t>RU</t>
  </si>
  <si>
    <t>RS</t>
  </si>
  <si>
    <t>RO</t>
  </si>
  <si>
    <t>RE</t>
  </si>
  <si>
    <t>QA</t>
  </si>
  <si>
    <t>PY</t>
  </si>
  <si>
    <t>PW</t>
  </si>
  <si>
    <t>PT</t>
  </si>
  <si>
    <t>PR</t>
  </si>
  <si>
    <t>PN</t>
  </si>
  <si>
    <t>PM</t>
  </si>
  <si>
    <t>PL</t>
  </si>
  <si>
    <t>PK</t>
  </si>
  <si>
    <t>PH</t>
  </si>
  <si>
    <t>PHILIPPINES</t>
  </si>
  <si>
    <t>PG</t>
  </si>
  <si>
    <t>PF</t>
  </si>
  <si>
    <t>PE</t>
  </si>
  <si>
    <t>PA</t>
  </si>
  <si>
    <t>OM</t>
  </si>
  <si>
    <t>NZ</t>
  </si>
  <si>
    <t>NU</t>
  </si>
  <si>
    <t>NR</t>
  </si>
  <si>
    <t>NP</t>
  </si>
  <si>
    <t>NO</t>
  </si>
  <si>
    <t>OS</t>
  </si>
  <si>
    <t>HA</t>
  </si>
  <si>
    <t>BO</t>
  </si>
  <si>
    <t>NL</t>
  </si>
  <si>
    <t>NI</t>
  </si>
  <si>
    <t>NG</t>
  </si>
  <si>
    <t>NC</t>
  </si>
  <si>
    <t>NA</t>
  </si>
  <si>
    <t>MZ</t>
  </si>
  <si>
    <t>MY</t>
  </si>
  <si>
    <t>MX</t>
  </si>
  <si>
    <t>MW</t>
  </si>
  <si>
    <t>MV</t>
  </si>
  <si>
    <t>MU</t>
  </si>
  <si>
    <t>MT</t>
  </si>
  <si>
    <t>MS</t>
  </si>
  <si>
    <t>MR</t>
  </si>
  <si>
    <t>MQ</t>
  </si>
  <si>
    <t>MP</t>
  </si>
  <si>
    <t>MM</t>
  </si>
  <si>
    <t>MK</t>
  </si>
  <si>
    <t>MH</t>
  </si>
  <si>
    <t>MG</t>
  </si>
  <si>
    <t>MF</t>
  </si>
  <si>
    <t>ME</t>
  </si>
  <si>
    <t>MD</t>
  </si>
  <si>
    <t>MC</t>
  </si>
  <si>
    <t>MONACO</t>
  </si>
  <si>
    <t>MA</t>
  </si>
  <si>
    <t>LY</t>
  </si>
  <si>
    <t>LV</t>
  </si>
  <si>
    <t>LU</t>
  </si>
  <si>
    <t>LUXEMBOURG</t>
  </si>
  <si>
    <t>LT</t>
  </si>
  <si>
    <t>LR</t>
  </si>
  <si>
    <t>LK</t>
  </si>
  <si>
    <t>LC</t>
  </si>
  <si>
    <t>LB</t>
  </si>
  <si>
    <t>KZ</t>
  </si>
  <si>
    <t>KY</t>
  </si>
  <si>
    <t>KW</t>
  </si>
  <si>
    <t>KUWAIT</t>
  </si>
  <si>
    <t>KR</t>
  </si>
  <si>
    <t>KP</t>
  </si>
  <si>
    <t>KN</t>
  </si>
  <si>
    <t>KM</t>
  </si>
  <si>
    <t>KI</t>
  </si>
  <si>
    <t>KH</t>
  </si>
  <si>
    <t>KE</t>
  </si>
  <si>
    <t>JP</t>
  </si>
  <si>
    <t>II</t>
  </si>
  <si>
    <t>EN</t>
  </si>
  <si>
    <t>EI</t>
  </si>
  <si>
    <t>CHINA</t>
  </si>
  <si>
    <t>JO</t>
  </si>
  <si>
    <t>JM</t>
  </si>
  <si>
    <t>JE</t>
  </si>
  <si>
    <t>IT</t>
  </si>
  <si>
    <t>PALAU</t>
  </si>
  <si>
    <t>IS</t>
  </si>
  <si>
    <t>IR</t>
  </si>
  <si>
    <t>IQ</t>
  </si>
  <si>
    <t>IN</t>
  </si>
  <si>
    <t>IM</t>
  </si>
  <si>
    <t>IL</t>
  </si>
  <si>
    <t>IE</t>
  </si>
  <si>
    <t>ID</t>
  </si>
  <si>
    <t>HU</t>
  </si>
  <si>
    <t>HT</t>
  </si>
  <si>
    <t>HR</t>
  </si>
  <si>
    <t>HN</t>
  </si>
  <si>
    <t>HM</t>
  </si>
  <si>
    <t>HK</t>
  </si>
  <si>
    <t>HONG KONG</t>
  </si>
  <si>
    <t>GY</t>
  </si>
  <si>
    <t>GW</t>
  </si>
  <si>
    <t>GU</t>
  </si>
  <si>
    <t>GUAM</t>
  </si>
  <si>
    <t>GT</t>
  </si>
  <si>
    <t>GS</t>
  </si>
  <si>
    <t>GR</t>
  </si>
  <si>
    <t>GQ</t>
  </si>
  <si>
    <t>GP</t>
  </si>
  <si>
    <t>GN</t>
  </si>
  <si>
    <t>GM</t>
  </si>
  <si>
    <t>GL</t>
  </si>
  <si>
    <t>GI</t>
  </si>
  <si>
    <t>GIBRALTAR</t>
  </si>
  <si>
    <t>GH</t>
  </si>
  <si>
    <t>GG</t>
  </si>
  <si>
    <t>GUERNSEY</t>
  </si>
  <si>
    <t>GF</t>
  </si>
  <si>
    <t>GE</t>
  </si>
  <si>
    <t>GD</t>
  </si>
  <si>
    <t>GB</t>
  </si>
  <si>
    <t>GA</t>
  </si>
  <si>
    <t>FR</t>
  </si>
  <si>
    <t>FO</t>
  </si>
  <si>
    <t>FM</t>
  </si>
  <si>
    <t>FK</t>
  </si>
  <si>
    <t>FJ</t>
  </si>
  <si>
    <t>FI</t>
  </si>
  <si>
    <t>ES</t>
  </si>
  <si>
    <t>ER</t>
  </si>
  <si>
    <t>EH</t>
  </si>
  <si>
    <t>EG</t>
  </si>
  <si>
    <t>EE</t>
  </si>
  <si>
    <t>EC</t>
  </si>
  <si>
    <t>DO</t>
  </si>
  <si>
    <t>DM</t>
  </si>
  <si>
    <t>DK</t>
  </si>
  <si>
    <t>DJ</t>
  </si>
  <si>
    <t>DJIBOUTI</t>
  </si>
  <si>
    <t>DE</t>
  </si>
  <si>
    <t>CZ</t>
  </si>
  <si>
    <t>CY</t>
  </si>
  <si>
    <t>CX</t>
  </si>
  <si>
    <t>CW</t>
  </si>
  <si>
    <t>CURACAO</t>
  </si>
  <si>
    <t>CV</t>
  </si>
  <si>
    <t>CU</t>
  </si>
  <si>
    <t>CR</t>
  </si>
  <si>
    <t>CO</t>
  </si>
  <si>
    <t>CN</t>
  </si>
  <si>
    <t>CM</t>
  </si>
  <si>
    <t>CL</t>
  </si>
  <si>
    <t>CK</t>
  </si>
  <si>
    <t>CI</t>
  </si>
  <si>
    <t>CH</t>
  </si>
  <si>
    <t>CG</t>
  </si>
  <si>
    <t>CF</t>
  </si>
  <si>
    <t>TOGO</t>
  </si>
  <si>
    <t>CD</t>
  </si>
  <si>
    <t>CC</t>
  </si>
  <si>
    <t>CA</t>
  </si>
  <si>
    <t>BZ</t>
  </si>
  <si>
    <t>BY</t>
  </si>
  <si>
    <t>BW</t>
  </si>
  <si>
    <t>BS</t>
  </si>
  <si>
    <t>BR</t>
  </si>
  <si>
    <t>BQ</t>
  </si>
  <si>
    <t>PUERTO RICO</t>
  </si>
  <si>
    <t>BN</t>
  </si>
  <si>
    <t>BM</t>
  </si>
  <si>
    <t>BL</t>
  </si>
  <si>
    <t>BJ</t>
  </si>
  <si>
    <t>BI</t>
  </si>
  <si>
    <t>BH</t>
  </si>
  <si>
    <t>BG</t>
  </si>
  <si>
    <t>BE</t>
  </si>
  <si>
    <t>BD</t>
  </si>
  <si>
    <t>BB</t>
  </si>
  <si>
    <t>BA</t>
  </si>
  <si>
    <t>AZ</t>
  </si>
  <si>
    <t>AX</t>
  </si>
  <si>
    <t>AW</t>
  </si>
  <si>
    <t>ARUBA</t>
  </si>
  <si>
    <t>AU</t>
  </si>
  <si>
    <t>AT</t>
  </si>
  <si>
    <t>AS</t>
  </si>
  <si>
    <t>AQ</t>
  </si>
  <si>
    <t>AO</t>
  </si>
  <si>
    <t>AM</t>
  </si>
  <si>
    <t>AL</t>
  </si>
  <si>
    <t>AI</t>
  </si>
  <si>
    <t>AG</t>
  </si>
  <si>
    <t>AF</t>
  </si>
  <si>
    <t>AE</t>
  </si>
  <si>
    <t>CountryCode</t>
  </si>
  <si>
    <t>PortID</t>
  </si>
  <si>
    <t>ZIMBABWE</t>
  </si>
  <si>
    <t>ЗИМБАБВЕ</t>
  </si>
  <si>
    <t>ZAMBIA</t>
  </si>
  <si>
    <t>ЗАМБИЯ</t>
  </si>
  <si>
    <t>ZM</t>
  </si>
  <si>
    <t>SOUTH AFRICA</t>
  </si>
  <si>
    <t>ЮЖНА АФРИКА</t>
  </si>
  <si>
    <t>MAYOTTE</t>
  </si>
  <si>
    <t>МЕЙОТ</t>
  </si>
  <si>
    <t>YEMEN</t>
  </si>
  <si>
    <t>ЙЕМЕН</t>
  </si>
  <si>
    <t>INTERNATIONAL WATERS</t>
  </si>
  <si>
    <t>МЕЖДУНАРОДНИ ВОДИ</t>
  </si>
  <si>
    <t>UNKNOWN</t>
  </si>
  <si>
    <t>НЕПОЗНАТА ИЛИ НЕСЪЩЕСТВУВАЩА ОБЛАСТ</t>
  </si>
  <si>
    <t>XX</t>
  </si>
  <si>
    <t>САМОА</t>
  </si>
  <si>
    <t>WALLIS AND FUTUNA</t>
  </si>
  <si>
    <t>УОЛИС И ФУТУНА</t>
  </si>
  <si>
    <t>VANUATU</t>
  </si>
  <si>
    <t>ВАНУАТУ</t>
  </si>
  <si>
    <t>VIETNAM</t>
  </si>
  <si>
    <t>ВИЕТНАМ</t>
  </si>
  <si>
    <t>VIRGIN ISLANDS, U.S.</t>
  </si>
  <si>
    <t>САЩ, ВИРДЖИНСКИ ОСТРОВИ</t>
  </si>
  <si>
    <t>VIRGIN ISLANDS, BRITISH</t>
  </si>
  <si>
    <t>БРИТАНСКИ ВИРДЖИНСКИ ОСТРОНИ</t>
  </si>
  <si>
    <t>VENEZUELA</t>
  </si>
  <si>
    <t>ВЕНЕЦУЕЛА</t>
  </si>
  <si>
    <t>ST. VINCENT AND GRENADINES</t>
  </si>
  <si>
    <t>СЕЙНТ ВИНСЪНТ И ГРЕНАДИНИ</t>
  </si>
  <si>
    <t>HOLY SEE (VATICAN CITY STATE)</t>
  </si>
  <si>
    <t>СВЕЩЕНО МОРЕ (ВАТИКАНСКА ДЪРЖАВА)</t>
  </si>
  <si>
    <t>VA</t>
  </si>
  <si>
    <t>UZBEKISTAN</t>
  </si>
  <si>
    <t>УЗБЕКИСТАН</t>
  </si>
  <si>
    <t>URUGUAY</t>
  </si>
  <si>
    <t>УРУГВАЙ</t>
  </si>
  <si>
    <t>UNITED STATES</t>
  </si>
  <si>
    <t>САЩ</t>
  </si>
  <si>
    <t>UNITED STATES ISLANDS</t>
  </si>
  <si>
    <t>САЩ - ВЪНШНИ ОСТРОВИ</t>
  </si>
  <si>
    <t>UGANDA</t>
  </si>
  <si>
    <t>УГАНДА</t>
  </si>
  <si>
    <t>UKRAINE</t>
  </si>
  <si>
    <t>УКРАЙНА</t>
  </si>
  <si>
    <t>TANZANIA</t>
  </si>
  <si>
    <t>ТАНЗАНИЯ</t>
  </si>
  <si>
    <t>TAIWAN</t>
  </si>
  <si>
    <t>ТАЙВАН</t>
  </si>
  <si>
    <t>TUVALU</t>
  </si>
  <si>
    <t>ТУВАЛУ</t>
  </si>
  <si>
    <t>TRINIDAD AND TOBAGO</t>
  </si>
  <si>
    <t>ТРИНИДАД И ТОБАГО</t>
  </si>
  <si>
    <t>TURKEY</t>
  </si>
  <si>
    <t>ТУРЦИЯ</t>
  </si>
  <si>
    <t>TONGA</t>
  </si>
  <si>
    <t>ТОНГА</t>
  </si>
  <si>
    <t>TUNISIA</t>
  </si>
  <si>
    <t>ТУНИС</t>
  </si>
  <si>
    <t>TURKMENISTAN</t>
  </si>
  <si>
    <t>ТУРКМЕНИСТАН</t>
  </si>
  <si>
    <t>TIMOR (EAST)</t>
  </si>
  <si>
    <t>ИЗТОЧЕН ТИМОР</t>
  </si>
  <si>
    <t>TOKELAU</t>
  </si>
  <si>
    <t>ТОКЕЛАУ</t>
  </si>
  <si>
    <t>TAJIKISTAN</t>
  </si>
  <si>
    <t>ТАДЖИКИСТАН</t>
  </si>
  <si>
    <t>TJ</t>
  </si>
  <si>
    <t>THAILAND</t>
  </si>
  <si>
    <t>ТАЙЛАНД</t>
  </si>
  <si>
    <t>ТОГО</t>
  </si>
  <si>
    <t>FRENCH SOUTHERN TERRITORIES</t>
  </si>
  <si>
    <t>ФРЕНСКИ ЮЖНИ ТЕРИТОРИИ</t>
  </si>
  <si>
    <t>CHAD</t>
  </si>
  <si>
    <t>ЧАД</t>
  </si>
  <si>
    <t>TD</t>
  </si>
  <si>
    <t>TURKS AND CAICOS</t>
  </si>
  <si>
    <t>ОСТРОВИ ТУРКС И КАЙКОС</t>
  </si>
  <si>
    <t>SWAZILAND</t>
  </si>
  <si>
    <t>СУАЗИЛЕНД</t>
  </si>
  <si>
    <t>SYRIA</t>
  </si>
  <si>
    <t>СИРИЙСКА АРАБСКА РЕПУБЛИКА</t>
  </si>
  <si>
    <t>SINT MAARTEN (DUTCH PART)</t>
  </si>
  <si>
    <t>СЕНТ МАРТЕН (ХОЛАНДСКА ЧАСТ)</t>
  </si>
  <si>
    <t>EL SALVADOR</t>
  </si>
  <si>
    <t>ЕЛ САЛВАДОР</t>
  </si>
  <si>
    <t>SAO TOME AND PRINCIPE</t>
  </si>
  <si>
    <t>САО ТОМЕ И ПРИНЦИПЕ</t>
  </si>
  <si>
    <t>SOUTH SUDAN</t>
  </si>
  <si>
    <t>ЮЖЕН СУДАН</t>
  </si>
  <si>
    <t>SS</t>
  </si>
  <si>
    <t>SURINAME</t>
  </si>
  <si>
    <t>СУРИНАМ</t>
  </si>
  <si>
    <t>SOMALIA</t>
  </si>
  <si>
    <t>СОМАЛИЯ</t>
  </si>
  <si>
    <t>SENEGAL</t>
  </si>
  <si>
    <t>СЕНЕГАЛ</t>
  </si>
  <si>
    <t>SAN MARINO</t>
  </si>
  <si>
    <t>САН МАРИНО</t>
  </si>
  <si>
    <t>SM</t>
  </si>
  <si>
    <t>SIERRA LEONE</t>
  </si>
  <si>
    <t>СИЕРА ЛЕОНЕ</t>
  </si>
  <si>
    <t>SLOVAKIA</t>
  </si>
  <si>
    <t>СЛОВАКИЯ</t>
  </si>
  <si>
    <t>SVALBARD AND JAN MAYEN</t>
  </si>
  <si>
    <t>СВАЛБАРД И ЯН МАЙЕН</t>
  </si>
  <si>
    <t>SLOVENIA</t>
  </si>
  <si>
    <t>СЛОВЕНИЯ</t>
  </si>
  <si>
    <t>ST HELENA</t>
  </si>
  <si>
    <t>СВЕТА ЕЛЕНА</t>
  </si>
  <si>
    <t>СИНГАПУР</t>
  </si>
  <si>
    <t>SWEDEN</t>
  </si>
  <si>
    <t>ШВЕЦИЯ</t>
  </si>
  <si>
    <t>SUDAN</t>
  </si>
  <si>
    <t>СУДАН</t>
  </si>
  <si>
    <t>SEYCHELLES</t>
  </si>
  <si>
    <t>СЕЙШЕЛИ</t>
  </si>
  <si>
    <t>SOLOMON ISLANDS</t>
  </si>
  <si>
    <t>СОЛОМОНОВИ ОСТРОВИ</t>
  </si>
  <si>
    <t>SAUDI ARABIA</t>
  </si>
  <si>
    <t>САУДИТСКА АРАБИЯ</t>
  </si>
  <si>
    <t>RWANDA</t>
  </si>
  <si>
    <t>РУАНДА</t>
  </si>
  <si>
    <t>RUSSIA</t>
  </si>
  <si>
    <t>РУСКА ФЕДЕРАЦИЯ</t>
  </si>
  <si>
    <t>SERBIA</t>
  </si>
  <si>
    <t>СЪРБИЯ</t>
  </si>
  <si>
    <t>ROMANIA</t>
  </si>
  <si>
    <t>РУМЪНИЯ</t>
  </si>
  <si>
    <t>REUNION (FR)</t>
  </si>
  <si>
    <t>РЕЮНИЪН</t>
  </si>
  <si>
    <t>QATAR</t>
  </si>
  <si>
    <t>КАТАР</t>
  </si>
  <si>
    <t>PARAGUAY</t>
  </si>
  <si>
    <t>ПАРАГВАЙ</t>
  </si>
  <si>
    <t>ПАЛАУ</t>
  </si>
  <si>
    <t>PORTUGAL</t>
  </si>
  <si>
    <t>ПОРТУГАЛИЯ</t>
  </si>
  <si>
    <t>PALESTINIAN TERRITORY, OCCUPIED (GAZA, JERICHO)</t>
  </si>
  <si>
    <t>ПАЛЕСТИНСКИ ТЕРИТОРИИ</t>
  </si>
  <si>
    <t>PS</t>
  </si>
  <si>
    <t>ПУЕРТО РИКО</t>
  </si>
  <si>
    <t>PITCAIRN</t>
  </si>
  <si>
    <t>ПИТКАЙРН</t>
  </si>
  <si>
    <t>ST. PIERRE MIQUELON</t>
  </si>
  <si>
    <t>СЕН ПИЕР И МИГЕЛОН</t>
  </si>
  <si>
    <t>ПОЛША</t>
  </si>
  <si>
    <t>PAKISTAN</t>
  </si>
  <si>
    <t>ПАКИСТАН</t>
  </si>
  <si>
    <t>ФИЛИПИНИ</t>
  </si>
  <si>
    <t>PAPUA NEW GUINEA</t>
  </si>
  <si>
    <t>ПАПУА НОВА ГВИНЕЯ</t>
  </si>
  <si>
    <t>FRENCH POLYNESIA</t>
  </si>
  <si>
    <t>ФРЕНСКА ПОЛИНЕЗИЯ</t>
  </si>
  <si>
    <t>PERU</t>
  </si>
  <si>
    <t>ПЕРУ</t>
  </si>
  <si>
    <t>PANAMA</t>
  </si>
  <si>
    <t>ПАНАМА</t>
  </si>
  <si>
    <t>OMAN</t>
  </si>
  <si>
    <t>ОМАН</t>
  </si>
  <si>
    <t>NEW ZEALAND</t>
  </si>
  <si>
    <t>НОВА ЗЕЛАНДИЯ</t>
  </si>
  <si>
    <t>NIUE</t>
  </si>
  <si>
    <t>НИУЕ</t>
  </si>
  <si>
    <t>NAURU</t>
  </si>
  <si>
    <t>НАУРУ</t>
  </si>
  <si>
    <t>NEPAL</t>
  </si>
  <si>
    <t>НЕПАЛ</t>
  </si>
  <si>
    <t>NORWAY</t>
  </si>
  <si>
    <t>НОРВЕГИЯ</t>
  </si>
  <si>
    <t>NETHERLANDS</t>
  </si>
  <si>
    <t>ХОЛАНДИЯ</t>
  </si>
  <si>
    <t>NICARAGUA</t>
  </si>
  <si>
    <t>НИКАРАГУА</t>
  </si>
  <si>
    <t>NIGERIA</t>
  </si>
  <si>
    <t>НИГЕРИЯ</t>
  </si>
  <si>
    <t>NORFOLK ISLAND</t>
  </si>
  <si>
    <t>ОСТРОВ НОРФОЛК</t>
  </si>
  <si>
    <t>NF</t>
  </si>
  <si>
    <t>NIGER</t>
  </si>
  <si>
    <t>НИГЕР</t>
  </si>
  <si>
    <t>NE</t>
  </si>
  <si>
    <t>NEW CALEDONIA</t>
  </si>
  <si>
    <t>НОВА КАЛЕДОНИЯ</t>
  </si>
  <si>
    <t>NAMIBIA</t>
  </si>
  <si>
    <t>НАМИБИЯ</t>
  </si>
  <si>
    <t>MOZAMBIQUE</t>
  </si>
  <si>
    <t>МОЗАМБИК</t>
  </si>
  <si>
    <t>MALAYSIA</t>
  </si>
  <si>
    <t>МАЛАЙЗИЯ</t>
  </si>
  <si>
    <t>МЕКСИКО</t>
  </si>
  <si>
    <t>MALAWI</t>
  </si>
  <si>
    <t>МАЛАВИ</t>
  </si>
  <si>
    <t>MALDIVES</t>
  </si>
  <si>
    <t>МАЛДИВИ</t>
  </si>
  <si>
    <t>MAURITIUS</t>
  </si>
  <si>
    <t>МАВРИЦИЙ</t>
  </si>
  <si>
    <t>MALTA</t>
  </si>
  <si>
    <t>МАЛТА</t>
  </si>
  <si>
    <t>MONTSERRAT</t>
  </si>
  <si>
    <t>МОНСЕРАТ</t>
  </si>
  <si>
    <t>MAURITANIA</t>
  </si>
  <si>
    <t>МАВРИТАНИЯ</t>
  </si>
  <si>
    <t>MARTINIQUE</t>
  </si>
  <si>
    <t>МАРТИНИКА</t>
  </si>
  <si>
    <t>NORTH MARIANA ISLANDS</t>
  </si>
  <si>
    <t>СЕВЕРНИ МАРИАНСКИ ОСТРОВИ</t>
  </si>
  <si>
    <t>MACAO</t>
  </si>
  <si>
    <t>МАКАО О.А.Р. НА КИТАЙ</t>
  </si>
  <si>
    <t>MONGOLIA</t>
  </si>
  <si>
    <t>МОНГОЛИЯ</t>
  </si>
  <si>
    <t>MN</t>
  </si>
  <si>
    <t>MYANMAR (BURMA)</t>
  </si>
  <si>
    <t>МИАНМАР</t>
  </si>
  <si>
    <t>MALI</t>
  </si>
  <si>
    <t>МАЛИ</t>
  </si>
  <si>
    <t>ML</t>
  </si>
  <si>
    <t>MACEDONIA</t>
  </si>
  <si>
    <t>МАКЕДОНИЯ, РЕПУБЛИКА</t>
  </si>
  <si>
    <t>MARSHALL ISLANDS</t>
  </si>
  <si>
    <t>МАРШАЛОВИ ОСТРОВИ</t>
  </si>
  <si>
    <t>MADAGASCAR</t>
  </si>
  <si>
    <t>МАДАГАСКАР</t>
  </si>
  <si>
    <t>SAINT MARTIN (FRENCH PART)</t>
  </si>
  <si>
    <t>СЕЙНТ МАРТИН</t>
  </si>
  <si>
    <t>MONTENEGRO</t>
  </si>
  <si>
    <t>ЧЕРНА ГОРА</t>
  </si>
  <si>
    <t>MOLDOVA</t>
  </si>
  <si>
    <t>МОЛДОВА, РЕПУБЛИКА</t>
  </si>
  <si>
    <t>МОНАКО</t>
  </si>
  <si>
    <t>MOROCCO</t>
  </si>
  <si>
    <t>МАРОКО</t>
  </si>
  <si>
    <t>LIBYA</t>
  </si>
  <si>
    <t>ЛИБИЙСКА АРАБСКА ДЖАМАХИРИЯ</t>
  </si>
  <si>
    <t>LATVIA</t>
  </si>
  <si>
    <t>ЛАТВИЯ</t>
  </si>
  <si>
    <t>ЛЮКСЕМБУРГ</t>
  </si>
  <si>
    <t>LITHUANIA</t>
  </si>
  <si>
    <t>ЛИТВА</t>
  </si>
  <si>
    <t>LESOTHO</t>
  </si>
  <si>
    <t>ЛЕСОТО</t>
  </si>
  <si>
    <t>LS</t>
  </si>
  <si>
    <t>LIBERIA</t>
  </si>
  <si>
    <t>ЛИБЕРИЯ</t>
  </si>
  <si>
    <t>SRI LANKA</t>
  </si>
  <si>
    <t>ШРИ ЛАНКА</t>
  </si>
  <si>
    <t>LIECHTENSTEIN</t>
  </si>
  <si>
    <t>ЛИХТЕНЩАЙН</t>
  </si>
  <si>
    <t>LI</t>
  </si>
  <si>
    <t>ST. LUCIA</t>
  </si>
  <si>
    <t>СЕЙНТ ЛУСИЯ</t>
  </si>
  <si>
    <t>LEBANON</t>
  </si>
  <si>
    <t>ЛИВАН</t>
  </si>
  <si>
    <t>LAOS</t>
  </si>
  <si>
    <t>НАРОДНА ДЕМОКРАТИЧНА РЕПУБЛИКА ЛАОС</t>
  </si>
  <si>
    <t>LA</t>
  </si>
  <si>
    <t>KAZAKHSTAN</t>
  </si>
  <si>
    <t>КАЗАХСТАН</t>
  </si>
  <si>
    <t>CAYMAN ISLANDS</t>
  </si>
  <si>
    <t>КАЙМАНОВИ ОСТРОВИ</t>
  </si>
  <si>
    <t>КУВЕЙТ</t>
  </si>
  <si>
    <t>KOREA (SOUTH)</t>
  </si>
  <si>
    <t>КОРЕЯ, ЮЖНА</t>
  </si>
  <si>
    <t>KOREA (NORTH)</t>
  </si>
  <si>
    <t>КОРЕЯ, СЕВЕРНА</t>
  </si>
  <si>
    <t>ST. KITTS AND NEVIS</t>
  </si>
  <si>
    <t>СЕЙНТ КИТС И НЕВИС</t>
  </si>
  <si>
    <t>COMOROS</t>
  </si>
  <si>
    <t>КОМОРИ</t>
  </si>
  <si>
    <t>KIRIBATI</t>
  </si>
  <si>
    <t>КИРИБАТИ</t>
  </si>
  <si>
    <t>CAMBODIA</t>
  </si>
  <si>
    <t>КАМБОДЖА</t>
  </si>
  <si>
    <t>KYRGYZSTAN</t>
  </si>
  <si>
    <t>КИРГИЗСТАН</t>
  </si>
  <si>
    <t>KG</t>
  </si>
  <si>
    <t>KENYA</t>
  </si>
  <si>
    <t>КЕНИЯ</t>
  </si>
  <si>
    <t>JAPAN</t>
  </si>
  <si>
    <t>ЯПОНИЯ</t>
  </si>
  <si>
    <t>JORDAN</t>
  </si>
  <si>
    <t>ЙОРДАНИЯ</t>
  </si>
  <si>
    <t>ЯМАЙКА</t>
  </si>
  <si>
    <t>JERSEY</t>
  </si>
  <si>
    <t>О. ДЖЪРЗИ</t>
  </si>
  <si>
    <t>ITALY</t>
  </si>
  <si>
    <t>ИТАЛИЯ</t>
  </si>
  <si>
    <t>ICELAND</t>
  </si>
  <si>
    <t>ИСЛАНДИЯ</t>
  </si>
  <si>
    <t>IRAN</t>
  </si>
  <si>
    <t>ИРАН, ИСЛЯМСКА РЕПУБЛИКА</t>
  </si>
  <si>
    <t>IRAQ</t>
  </si>
  <si>
    <t>ИРАК</t>
  </si>
  <si>
    <t>BRITISH INDIAN OCEAN TERRITORY</t>
  </si>
  <si>
    <t>БРИТАНСКИ ТЕРИТОРИИ В ИНДИЙСКИЯ ОКЕАН</t>
  </si>
  <si>
    <t>IO</t>
  </si>
  <si>
    <t>INDIA</t>
  </si>
  <si>
    <t>ИНДИЯ</t>
  </si>
  <si>
    <t>ISLE OF MAN</t>
  </si>
  <si>
    <t>ОСТРОВИ МАН</t>
  </si>
  <si>
    <t>ISRAEL</t>
  </si>
  <si>
    <t>ИЗРАЕЛ</t>
  </si>
  <si>
    <t>IRELAND</t>
  </si>
  <si>
    <t>ИРЛАНДИЯ</t>
  </si>
  <si>
    <t>INDONESIA</t>
  </si>
  <si>
    <t>ИНДОНЕЗИЯ</t>
  </si>
  <si>
    <t>HUNGARY</t>
  </si>
  <si>
    <t>УНГАРИЯ</t>
  </si>
  <si>
    <t>HAITI</t>
  </si>
  <si>
    <t>ХАИТИ</t>
  </si>
  <si>
    <t>CROATIA</t>
  </si>
  <si>
    <t>ХЪРВАТСКА</t>
  </si>
  <si>
    <t>HONDURAS</t>
  </si>
  <si>
    <t>ХОНДУРАС</t>
  </si>
  <si>
    <t>HEARD AND MCDONALD ISLANDS</t>
  </si>
  <si>
    <t>ОСТРОВ ХЪРД И ОСТРОВИ МАКДОНАЛД</t>
  </si>
  <si>
    <t>ХОНГ-КОНГ О.А.Р. НА КИТАЙ</t>
  </si>
  <si>
    <t>GUYANA</t>
  </si>
  <si>
    <t>ГВИАНА</t>
  </si>
  <si>
    <t>GUINEA-BISSAU</t>
  </si>
  <si>
    <t>ГВИНЕЯ-БИСАУ</t>
  </si>
  <si>
    <t>ГУАМ</t>
  </si>
  <si>
    <t>GUATEMALA</t>
  </si>
  <si>
    <t>ГВАТЕМАЛА</t>
  </si>
  <si>
    <t>SOUTH GEORGIA, SANDWICH ISL</t>
  </si>
  <si>
    <t>ЮЖНА ДЖОРДЖИЯ И ЮЖНИ САНДВИЧЕВИ ОСТРОВИ</t>
  </si>
  <si>
    <t>GREECE</t>
  </si>
  <si>
    <t>ГЪРЦИЯ</t>
  </si>
  <si>
    <t>EQUATORIAL GUINEA</t>
  </si>
  <si>
    <t>ЕКВАТОРИАЛНА ГВИНЕЯ</t>
  </si>
  <si>
    <t>GUADELOUPE</t>
  </si>
  <si>
    <t>ГВАДЕЛУПА</t>
  </si>
  <si>
    <t>GUINEA</t>
  </si>
  <si>
    <t>ГВИНЕЯ</t>
  </si>
  <si>
    <t>GAMBIA</t>
  </si>
  <si>
    <t>ГАМБИЯ</t>
  </si>
  <si>
    <t>GREENLAND</t>
  </si>
  <si>
    <t>ГРЕНЛАНДИЯ</t>
  </si>
  <si>
    <t>ГИБРАЛТАР</t>
  </si>
  <si>
    <t>GHANA</t>
  </si>
  <si>
    <t>ГАНА</t>
  </si>
  <si>
    <t>О. ГЪРНЗИ</t>
  </si>
  <si>
    <t>FRENCH GUIANA</t>
  </si>
  <si>
    <t>ФРЕНСКА ГВИАНА</t>
  </si>
  <si>
    <t>GEORGIA</t>
  </si>
  <si>
    <t>ГРУЗИЯ</t>
  </si>
  <si>
    <t>GRENADA</t>
  </si>
  <si>
    <t>ГРЕНАДА</t>
  </si>
  <si>
    <t>UNITED KINGDOM</t>
  </si>
  <si>
    <t>ОБЕДИНЕНО КРАЛСТВО</t>
  </si>
  <si>
    <t>GABON</t>
  </si>
  <si>
    <t>ГАБОН</t>
  </si>
  <si>
    <t>FRANCE</t>
  </si>
  <si>
    <t>ФРАНЦИЯ</t>
  </si>
  <si>
    <t>FAROE ISLANDS</t>
  </si>
  <si>
    <t>ФАРЬОРСКИ ОСТРОВИ</t>
  </si>
  <si>
    <t>MICRONESIA, FED. STATES OF</t>
  </si>
  <si>
    <t>МИКРОНЕЗИЯ, ОБЕДИНЕНИ ЩАТИ</t>
  </si>
  <si>
    <t>FALKLAND ISLANDS (MALVINAS)</t>
  </si>
  <si>
    <t>ФОЛКЛЕНДСКИ ОСТРОВИ</t>
  </si>
  <si>
    <t>FIJI</t>
  </si>
  <si>
    <t>ФИДЖИ</t>
  </si>
  <si>
    <t>FINLAND</t>
  </si>
  <si>
    <t>ФИНЛАНДИЯ</t>
  </si>
  <si>
    <t>ETHIOPIA</t>
  </si>
  <si>
    <t>ЕТИОПИЯ</t>
  </si>
  <si>
    <t>ET</t>
  </si>
  <si>
    <t>SPAIN</t>
  </si>
  <si>
    <t>ИСПАНИЯ</t>
  </si>
  <si>
    <t>ERITREA</t>
  </si>
  <si>
    <t>ЕРИТРЕЯ</t>
  </si>
  <si>
    <t>WESTERN SAHARA</t>
  </si>
  <si>
    <t>ЗАПАДНА САХАРА</t>
  </si>
  <si>
    <t>EGYPT</t>
  </si>
  <si>
    <t>ЕГИПЕТ</t>
  </si>
  <si>
    <t>ESTONIA</t>
  </si>
  <si>
    <t>ЕСТОНИЯ</t>
  </si>
  <si>
    <t>ECUADOR</t>
  </si>
  <si>
    <t>ЕКВАДОР</t>
  </si>
  <si>
    <t>ALGERIA</t>
  </si>
  <si>
    <t>АЛЖИР</t>
  </si>
  <si>
    <t>DOMINICAN REPUBLIC</t>
  </si>
  <si>
    <t>ДОМИНИКАНСКА РЕПУБЛИКА</t>
  </si>
  <si>
    <t>DOMINICA</t>
  </si>
  <si>
    <t>ДОМИНИКА</t>
  </si>
  <si>
    <t>DENMARK</t>
  </si>
  <si>
    <t>ДАНИЯ</t>
  </si>
  <si>
    <t>ДЖИБУТИ</t>
  </si>
  <si>
    <t>GERMANY</t>
  </si>
  <si>
    <t>ГЕРМАНИЯ</t>
  </si>
  <si>
    <t>CZECH REPUBLIC</t>
  </si>
  <si>
    <t>ЧЕШКА РЕПУБЛИКА</t>
  </si>
  <si>
    <t>CYPRUS</t>
  </si>
  <si>
    <t>КИПЪР</t>
  </si>
  <si>
    <t>CHRISTMAS ISLAND</t>
  </si>
  <si>
    <t>ОСТРОВ КРИСТМАС</t>
  </si>
  <si>
    <t>КАБО ВЕРДЕ</t>
  </si>
  <si>
    <t>CAPE VERDE</t>
  </si>
  <si>
    <t>КУБА</t>
  </si>
  <si>
    <t>CUBA</t>
  </si>
  <si>
    <t>СЪРБИЯ И ЧЕРНА ГОРА</t>
  </si>
  <si>
    <t>COSTA RICA</t>
  </si>
  <si>
    <t>КОСТА РИКА</t>
  </si>
  <si>
    <t>COLOMBIA</t>
  </si>
  <si>
    <t>КОЛУМБИЯ</t>
  </si>
  <si>
    <t>КИТАЙ</t>
  </si>
  <si>
    <t>CAMEROON</t>
  </si>
  <si>
    <t>КАМЕРУН</t>
  </si>
  <si>
    <t>CHILE</t>
  </si>
  <si>
    <t>ЧИЛИ</t>
  </si>
  <si>
    <t>COOK ISLANDS</t>
  </si>
  <si>
    <t>ОСТРОВИ КУК</t>
  </si>
  <si>
    <t>IVORY COAST (COTE D IVOIRE)</t>
  </si>
  <si>
    <t>БРЯГ НА СЛОНОВАТА КОСТ</t>
  </si>
  <si>
    <t>SWITSERLAND</t>
  </si>
  <si>
    <t>ШВЕЙЦАРИЯ</t>
  </si>
  <si>
    <t>CONGO</t>
  </si>
  <si>
    <t>КОНГО</t>
  </si>
  <si>
    <t>CENTRAL AFRICAN REPUBLIC</t>
  </si>
  <si>
    <t>ЦЕНТРАЛНОАФРИКАНСКА РЕПУБЛИКА</t>
  </si>
  <si>
    <t>CONGO, DEMOCRATIC REPUBLIC</t>
  </si>
  <si>
    <t>ДЕМОКРАТИЧНА РЕПУБЛИКА КОНГО</t>
  </si>
  <si>
    <t>COCOS (KEELING) ISLANDS</t>
  </si>
  <si>
    <t>КОКОСОВИ (КИЙЛИНГ) ОСТРОВИ</t>
  </si>
  <si>
    <t>CANADA</t>
  </si>
  <si>
    <t>КАНАДА</t>
  </si>
  <si>
    <t>BELIZE</t>
  </si>
  <si>
    <t>БЕЛИЗ</t>
  </si>
  <si>
    <t>WHITE RUSSIA (BELARUS)</t>
  </si>
  <si>
    <t>БЕЛАРУС</t>
  </si>
  <si>
    <t>БОТСУАНА</t>
  </si>
  <si>
    <t>BOUVET ISLAND</t>
  </si>
  <si>
    <t>ОСТРОВ БУВЕ</t>
  </si>
  <si>
    <t>BV</t>
  </si>
  <si>
    <t>BHUTAN</t>
  </si>
  <si>
    <t>БУТАН</t>
  </si>
  <si>
    <t>BT</t>
  </si>
  <si>
    <t>BAHAMAS</t>
  </si>
  <si>
    <t>БАХАМИ</t>
  </si>
  <si>
    <t>BRAZIL</t>
  </si>
  <si>
    <t>БРАЗИЛИЯ</t>
  </si>
  <si>
    <t>BONAIRE, SINT EUSTATIUS AND SABA</t>
  </si>
  <si>
    <t>БОНАИР</t>
  </si>
  <si>
    <t>BOLIVIA</t>
  </si>
  <si>
    <t>БОЛИВИЯ</t>
  </si>
  <si>
    <t>BRUNEI</t>
  </si>
  <si>
    <t>БРУНЕЙ ДАРУСАЛАМ</t>
  </si>
  <si>
    <t>BERMUDA</t>
  </si>
  <si>
    <t>БЕРМУДА</t>
  </si>
  <si>
    <t>ST. BARTHELEMY</t>
  </si>
  <si>
    <t>СЕЙНТ БАРТОЛОМЕЙ</t>
  </si>
  <si>
    <t>BENIN</t>
  </si>
  <si>
    <t>БЕНИН</t>
  </si>
  <si>
    <t>BURUNDI</t>
  </si>
  <si>
    <t>БУРУНДИ</t>
  </si>
  <si>
    <t>BAHRAIN</t>
  </si>
  <si>
    <t>БАХРЕЙН</t>
  </si>
  <si>
    <t>BULGARIA</t>
  </si>
  <si>
    <t>БЪЛГАРИЯ</t>
  </si>
  <si>
    <t>BURKINA FASO</t>
  </si>
  <si>
    <t>БУРКИНА ФАСО</t>
  </si>
  <si>
    <t>BF</t>
  </si>
  <si>
    <t>BELGIUM</t>
  </si>
  <si>
    <t>БЕЛГИЯ</t>
  </si>
  <si>
    <t>BANGLADESH</t>
  </si>
  <si>
    <t>БАНГЛАДЕШ</t>
  </si>
  <si>
    <t>BARBADOS</t>
  </si>
  <si>
    <t>БАРБАДОС</t>
  </si>
  <si>
    <t>BOSNIA AND HERZEGOVINA</t>
  </si>
  <si>
    <t>БОСНА И ХЕРЦЕГОВИНА</t>
  </si>
  <si>
    <t>AZERBAIJAN</t>
  </si>
  <si>
    <t>АЗЕРБАЙДЖАН</t>
  </si>
  <si>
    <t>ALAND ISLANDS</t>
  </si>
  <si>
    <t>АЛАНДСКИ О-ВИ</t>
  </si>
  <si>
    <t>АРУБА</t>
  </si>
  <si>
    <t>AUSTRALIA</t>
  </si>
  <si>
    <t>АВСТРАЛИЯ</t>
  </si>
  <si>
    <t>AUSTRIA</t>
  </si>
  <si>
    <t>АВСТРИЯ</t>
  </si>
  <si>
    <t>AMERICAN SAMOA</t>
  </si>
  <si>
    <t>АМЕРИКАНСКО САМОА</t>
  </si>
  <si>
    <t>ARGENTINA</t>
  </si>
  <si>
    <t>АРЖЕНТИНА</t>
  </si>
  <si>
    <t>ANTARCTICA</t>
  </si>
  <si>
    <t>АНТАРКТИКА</t>
  </si>
  <si>
    <t>ANGOLA</t>
  </si>
  <si>
    <t>АНГОЛА</t>
  </si>
  <si>
    <t>АРМЕНИЯ</t>
  </si>
  <si>
    <t>ALBANIA</t>
  </si>
  <si>
    <t>АЛБАНИЯ</t>
  </si>
  <si>
    <t>ANGUILLA</t>
  </si>
  <si>
    <t>АНГУИЛА</t>
  </si>
  <si>
    <t>ANTIGUA AND BARBUDA</t>
  </si>
  <si>
    <t>АНТИГУА И БАРБУДА</t>
  </si>
  <si>
    <t>AFGHANISTAN</t>
  </si>
  <si>
    <t>АФГАНИСТАН</t>
  </si>
  <si>
    <t>UNITED ARAB EMIRATES</t>
  </si>
  <si>
    <t>ОБЕДИНЕНИ АРАБСКИ ЕМИРСТВА</t>
  </si>
  <si>
    <t>ANDORRA</t>
  </si>
  <si>
    <t>АНДОРА</t>
  </si>
  <si>
    <t>AD</t>
  </si>
  <si>
    <t>DescriptionEN</t>
  </si>
  <si>
    <t>Description</t>
  </si>
  <si>
    <t>Awaiting orders</t>
  </si>
  <si>
    <t>Cargo operations</t>
  </si>
  <si>
    <t>Cargo tank cleaning</t>
  </si>
  <si>
    <t>Changing crew</t>
  </si>
  <si>
    <t>Crew movement</t>
  </si>
  <si>
    <t>Cruise, leisure and recreation</t>
  </si>
  <si>
    <t>De-gassing</t>
  </si>
  <si>
    <t>Goodwill visit</t>
  </si>
  <si>
    <t>Laid-up</t>
  </si>
  <si>
    <t>Loading cargo</t>
  </si>
  <si>
    <t>Means of transport customs clearance</t>
  </si>
  <si>
    <t>Miscellaneous</t>
  </si>
  <si>
    <t>Passenger movement</t>
  </si>
  <si>
    <t>Quarantine inspection</t>
  </si>
  <si>
    <t>Refuge</t>
  </si>
  <si>
    <t>Repair</t>
  </si>
  <si>
    <t>Repair in dry dock</t>
  </si>
  <si>
    <t>Repair in wet dock</t>
  </si>
  <si>
    <t>Taking bunkers</t>
  </si>
  <si>
    <t>Taking supplies</t>
  </si>
  <si>
    <t>Under government order</t>
  </si>
  <si>
    <t>Unloading cargo</t>
  </si>
  <si>
    <t>Waste disposal</t>
  </si>
  <si>
    <t>CallPurpose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</si>
  <si>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</si>
  <si>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</si>
  <si>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</si>
  <si>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</si>
  <si>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</si>
  <si>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</si>
  <si>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</si>
  <si>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</si>
  <si>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</si>
  <si>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</si>
  <si>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</t>
  </si>
  <si>
    <t>20</t>
  </si>
  <si>
    <t>21</t>
  </si>
  <si>
    <t>22</t>
  </si>
  <si>
    <t>23</t>
  </si>
  <si>
    <t>3</t>
  </si>
  <si>
    <t>4</t>
  </si>
  <si>
    <t>5</t>
  </si>
  <si>
    <t>6</t>
  </si>
  <si>
    <t>7</t>
  </si>
  <si>
    <t>8</t>
  </si>
  <si>
    <t>9</t>
  </si>
  <si>
    <t>TypeOfShip</t>
  </si>
  <si>
    <t>50</t>
  </si>
  <si>
    <t>50 - General cargo vessel</t>
  </si>
  <si>
    <t>501</t>
  </si>
  <si>
    <t>501 - Grain vessel</t>
  </si>
  <si>
    <t>502</t>
  </si>
  <si>
    <t>502 - Timber/log carrier</t>
  </si>
  <si>
    <t>503</t>
  </si>
  <si>
    <t>503 - Wood chips vessel</t>
  </si>
  <si>
    <t>504</t>
  </si>
  <si>
    <t xml:space="preserve">504 - Steel products vessel </t>
  </si>
  <si>
    <t>505</t>
  </si>
  <si>
    <t>505 - Carrier, general cargo/container</t>
  </si>
  <si>
    <t>506</t>
  </si>
  <si>
    <t>506 - Temperature controlled cargo vessels</t>
  </si>
  <si>
    <t>51</t>
  </si>
  <si>
    <t>51 - Unit carrier</t>
  </si>
  <si>
    <t>511</t>
  </si>
  <si>
    <t>511 - Full container ship/cellular vessel</t>
  </si>
  <si>
    <t>512</t>
  </si>
  <si>
    <t>512 - RoRo vessel</t>
  </si>
  <si>
    <t>513</t>
  </si>
  <si>
    <t>513 - Car carrier</t>
  </si>
  <si>
    <t>514</t>
  </si>
  <si>
    <t>514 - Livestock carrier</t>
  </si>
  <si>
    <t>515</t>
  </si>
  <si>
    <t>515 - Barge carrier – Lash ship</t>
  </si>
  <si>
    <t>516</t>
  </si>
  <si>
    <t>516 - Chemical carrier</t>
  </si>
  <si>
    <t>517</t>
  </si>
  <si>
    <t>517 - Irradiated fuel carrier</t>
  </si>
  <si>
    <t>518</t>
  </si>
  <si>
    <t>518 - Heavy cargo vessel</t>
  </si>
  <si>
    <t>519</t>
  </si>
  <si>
    <t>519 - RoRo/Container vessel</t>
  </si>
  <si>
    <t>52</t>
  </si>
  <si>
    <t>52 - Bulk carrier</t>
  </si>
  <si>
    <t>521</t>
  </si>
  <si>
    <t>521 - Dry bulk carrier</t>
  </si>
  <si>
    <t>522</t>
  </si>
  <si>
    <t xml:space="preserve">522 - Ore carrier </t>
  </si>
  <si>
    <t>523</t>
  </si>
  <si>
    <t>523 - Cement carrier</t>
  </si>
  <si>
    <t>524</t>
  </si>
  <si>
    <t>524 - Gravel carrier</t>
  </si>
  <si>
    <t>525</t>
  </si>
  <si>
    <t>525 - Coal carrier</t>
  </si>
  <si>
    <t>53</t>
  </si>
  <si>
    <t>53 - Tanker</t>
  </si>
  <si>
    <t>531</t>
  </si>
  <si>
    <t xml:space="preserve">531 - Crude oil tanker </t>
  </si>
  <si>
    <t>532</t>
  </si>
  <si>
    <t>532 - Chemical tanker, coaster</t>
  </si>
  <si>
    <t>533</t>
  </si>
  <si>
    <t>533 - Chemical tanker, deep sea</t>
  </si>
  <si>
    <t>534</t>
  </si>
  <si>
    <t>534 - Oil and other derivatives tanker</t>
  </si>
  <si>
    <t>54</t>
  </si>
  <si>
    <t>54 - Liquefied gas tanker</t>
  </si>
  <si>
    <t>541</t>
  </si>
  <si>
    <t>541 - LPG tanker</t>
  </si>
  <si>
    <t>542</t>
  </si>
  <si>
    <t>542 - LNG tanker</t>
  </si>
  <si>
    <t>543</t>
  </si>
  <si>
    <t>543 - LNG/LPG tanker</t>
  </si>
  <si>
    <t>55</t>
  </si>
  <si>
    <t>55 - Other special tanker</t>
  </si>
  <si>
    <t>551</t>
  </si>
  <si>
    <t>551 - Asphalt/bitumen tanker</t>
  </si>
  <si>
    <t>552</t>
  </si>
  <si>
    <t>552 - Molasses tanker</t>
  </si>
  <si>
    <t>553</t>
  </si>
  <si>
    <t>553 - Vegetable oil tanker</t>
  </si>
  <si>
    <t>57</t>
  </si>
  <si>
    <t>57 - Cargo and passenger vessel</t>
  </si>
  <si>
    <t>59</t>
  </si>
  <si>
    <t>59 - Passenger ship</t>
  </si>
  <si>
    <t>591</t>
  </si>
  <si>
    <t>591 - Cruise ship</t>
  </si>
  <si>
    <t>592</t>
  </si>
  <si>
    <t>592 - Ferry</t>
  </si>
  <si>
    <t>593</t>
  </si>
  <si>
    <t>593 - Other passenger ship</t>
  </si>
  <si>
    <t>594</t>
  </si>
  <si>
    <t>594 - Passenger ship, sailing</t>
  </si>
  <si>
    <t>60</t>
  </si>
  <si>
    <t>60 - Assistance vessel</t>
  </si>
  <si>
    <t>601</t>
  </si>
  <si>
    <t>601 - Tug, without tow</t>
  </si>
  <si>
    <t>602</t>
  </si>
  <si>
    <t>602 - Tug, with tow</t>
  </si>
  <si>
    <t>603</t>
  </si>
  <si>
    <t>603 - Salvage vessel</t>
  </si>
  <si>
    <t>604</t>
  </si>
  <si>
    <t>604 - Rescue vessel</t>
  </si>
  <si>
    <t>605</t>
  </si>
  <si>
    <t>605 - Oil combat vessel</t>
  </si>
  <si>
    <t>606</t>
  </si>
  <si>
    <t>606 - Oil rig</t>
  </si>
  <si>
    <t>607</t>
  </si>
  <si>
    <t>607 - Hospital vessel</t>
  </si>
  <si>
    <t>70</t>
  </si>
  <si>
    <t>70 - Other sea-going vessel</t>
  </si>
  <si>
    <t>711</t>
  </si>
  <si>
    <t>711 - Pilot boat</t>
  </si>
  <si>
    <t>712</t>
  </si>
  <si>
    <t>712 - Patrol/measure ship</t>
  </si>
  <si>
    <t>72</t>
  </si>
  <si>
    <t>72 - Work ship</t>
  </si>
  <si>
    <t>721</t>
  </si>
  <si>
    <t>721 - Supply vessel</t>
  </si>
  <si>
    <t>723</t>
  </si>
  <si>
    <t>723 - Offshore support vessel</t>
  </si>
  <si>
    <t>724</t>
  </si>
  <si>
    <t>724 - Pontoon</t>
  </si>
  <si>
    <t>725</t>
  </si>
  <si>
    <t>725 - Stone dumping vessel</t>
  </si>
  <si>
    <t>726</t>
  </si>
  <si>
    <t>726 - Cable layer</t>
  </si>
  <si>
    <t>727</t>
  </si>
  <si>
    <t>727 - Buoyage vessel</t>
  </si>
  <si>
    <t>728</t>
  </si>
  <si>
    <t>728 - Icebreaker</t>
  </si>
  <si>
    <t>729</t>
  </si>
  <si>
    <t>729 - Pipelaying vessel</t>
  </si>
  <si>
    <t>73</t>
  </si>
  <si>
    <t>73 - Push boat</t>
  </si>
  <si>
    <t>74</t>
  </si>
  <si>
    <t>74 - Dredger</t>
  </si>
  <si>
    <t>75</t>
  </si>
  <si>
    <t>75 - Fishing boat</t>
  </si>
  <si>
    <t>751</t>
  </si>
  <si>
    <t>751 - Trawler</t>
  </si>
  <si>
    <t>752</t>
  </si>
  <si>
    <t>752 - Cutter</t>
  </si>
  <si>
    <t>753</t>
  </si>
  <si>
    <t>753 - Factory ship</t>
  </si>
  <si>
    <t>76</t>
  </si>
  <si>
    <t>76 - Research and education ship</t>
  </si>
  <si>
    <t>761</t>
  </si>
  <si>
    <t>761 - Fishery research vessel</t>
  </si>
  <si>
    <t>762</t>
  </si>
  <si>
    <t>762 - Climate registration vessel</t>
  </si>
  <si>
    <t>763</t>
  </si>
  <si>
    <t>763 - Ship for environmental measurement</t>
  </si>
  <si>
    <t>764</t>
  </si>
  <si>
    <t>764 - Scientific vessel</t>
  </si>
  <si>
    <t>765</t>
  </si>
  <si>
    <t>765 - Sailing school ship</t>
  </si>
  <si>
    <t>766</t>
  </si>
  <si>
    <t>766 - Training vessel</t>
  </si>
  <si>
    <t>77</t>
  </si>
  <si>
    <t>77 - Navy vessel</t>
  </si>
  <si>
    <t>78</t>
  </si>
  <si>
    <t>78 - Structure, floating</t>
  </si>
  <si>
    <t>781</t>
  </si>
  <si>
    <t>781 - Crane, floating</t>
  </si>
  <si>
    <t>782</t>
  </si>
  <si>
    <t>782 - Dock, floating</t>
  </si>
  <si>
    <t>80</t>
  </si>
  <si>
    <t>80 - Pleasure boat</t>
  </si>
  <si>
    <t>81</t>
  </si>
  <si>
    <t>81 - Speedboat</t>
  </si>
  <si>
    <t>82</t>
  </si>
  <si>
    <t>82 - Sailing boat with auxiliary motor</t>
  </si>
  <si>
    <t>83</t>
  </si>
  <si>
    <t>83 - Sailing yacht</t>
  </si>
  <si>
    <t>84</t>
  </si>
  <si>
    <t>84 - Boat for sport fishing</t>
  </si>
  <si>
    <t>85</t>
  </si>
  <si>
    <t>85 - Craft, pleasure, longer than 20 metres</t>
  </si>
  <si>
    <t>89</t>
  </si>
  <si>
    <t>89 - Craft, other, recreational</t>
  </si>
  <si>
    <t>90</t>
  </si>
  <si>
    <t>90 - Fast ship</t>
  </si>
  <si>
    <t>91</t>
  </si>
  <si>
    <t>91 - Hydrofoil</t>
  </si>
  <si>
    <t>92</t>
  </si>
  <si>
    <t>92 - Catamaran, fast</t>
  </si>
  <si>
    <t>INFShipClass</t>
  </si>
  <si>
    <t>PortFacilityID</t>
  </si>
  <si>
    <t>PortFacilityName</t>
  </si>
  <si>
    <t>GISISCode</t>
  </si>
  <si>
    <t>Фериботен комплекс</t>
  </si>
  <si>
    <t>Одесос ПБМ</t>
  </si>
  <si>
    <t>Пътнически терминал</t>
  </si>
  <si>
    <t>Петрол</t>
  </si>
  <si>
    <t>Леспорт</t>
  </si>
  <si>
    <t>Терем - КРЗ</t>
  </si>
  <si>
    <t>Варна запад</t>
  </si>
  <si>
    <t>Варна изток</t>
  </si>
  <si>
    <t>Бургас Изток 1</t>
  </si>
  <si>
    <t>WasteDeliveryType</t>
  </si>
  <si>
    <t>All</t>
  </si>
  <si>
    <t>Всички</t>
  </si>
  <si>
    <t>None</t>
  </si>
  <si>
    <t>Никакви</t>
  </si>
  <si>
    <t>Some</t>
  </si>
  <si>
    <t>Някакви</t>
  </si>
  <si>
    <t>WasteType</t>
  </si>
  <si>
    <t>ExchangeMethod</t>
  </si>
  <si>
    <t>BallastMeasure</t>
  </si>
  <si>
    <t>ISSCIssuerType</t>
  </si>
  <si>
    <t>Administration</t>
  </si>
  <si>
    <t>Администрация</t>
  </si>
  <si>
    <t>RSO</t>
  </si>
  <si>
    <t>Признатата организация по сигурността</t>
  </si>
  <si>
    <t>Recognised Security Organisation</t>
  </si>
  <si>
    <t>ISSCType</t>
  </si>
  <si>
    <t>Full</t>
  </si>
  <si>
    <t>Пълен</t>
  </si>
  <si>
    <t>Interim</t>
  </si>
  <si>
    <t>Временен</t>
  </si>
  <si>
    <t>SecurityLevel</t>
  </si>
  <si>
    <t>SL1</t>
  </si>
  <si>
    <t>SL2</t>
  </si>
  <si>
    <t>SL3</t>
  </si>
  <si>
    <t>Gender</t>
  </si>
  <si>
    <t>F</t>
  </si>
  <si>
    <t>Жена</t>
  </si>
  <si>
    <t>Female</t>
  </si>
  <si>
    <t>M</t>
  </si>
  <si>
    <t>Мъж</t>
  </si>
  <si>
    <t>Male</t>
  </si>
  <si>
    <t>X</t>
  </si>
  <si>
    <t>Друг</t>
  </si>
  <si>
    <t>Other</t>
  </si>
  <si>
    <t>RankOfRating</t>
  </si>
  <si>
    <t>IDDocumentType</t>
  </si>
  <si>
    <t>MusterBook</t>
  </si>
  <si>
    <t>Muster Book</t>
  </si>
  <si>
    <t>Passport</t>
  </si>
  <si>
    <t>Паспорт</t>
  </si>
  <si>
    <t>PictureId</t>
  </si>
  <si>
    <t>Лична карта</t>
  </si>
  <si>
    <t>Picture Id</t>
  </si>
  <si>
    <t>ResidentialPermit</t>
  </si>
  <si>
    <t>Разрешение за пребиваване</t>
  </si>
  <si>
    <t>Residential Permit</t>
  </si>
  <si>
    <t>ValidSanitationControlType</t>
  </si>
  <si>
    <t>Yes</t>
  </si>
  <si>
    <t>No</t>
  </si>
  <si>
    <t>vesion</t>
  </si>
  <si>
    <t>date</t>
  </si>
  <si>
    <t>hash</t>
  </si>
  <si>
    <t>comment</t>
  </si>
  <si>
    <t>Да</t>
  </si>
  <si>
    <t>Не</t>
  </si>
  <si>
    <t>Value</t>
  </si>
  <si>
    <t>Languange</t>
  </si>
  <si>
    <t>WasteDisposalMeasureType</t>
  </si>
  <si>
    <t>bags</t>
  </si>
  <si>
    <t>Bags</t>
  </si>
  <si>
    <t>kg</t>
  </si>
  <si>
    <t>m3</t>
  </si>
  <si>
    <t>WeightMeasurement</t>
  </si>
  <si>
    <t>KGM</t>
  </si>
  <si>
    <t>M3</t>
  </si>
  <si>
    <t>TypeOfPackage</t>
  </si>
  <si>
    <t>1A</t>
  </si>
  <si>
    <t>Drum, steel</t>
  </si>
  <si>
    <t>1B</t>
  </si>
  <si>
    <t>Drum, aluminium</t>
  </si>
  <si>
    <t>1D</t>
  </si>
  <si>
    <t>Drum, plywood</t>
  </si>
  <si>
    <t>1F</t>
  </si>
  <si>
    <t>Container, flexible</t>
  </si>
  <si>
    <t>1G</t>
  </si>
  <si>
    <t>Drum, fibre</t>
  </si>
  <si>
    <t>1W</t>
  </si>
  <si>
    <t>Drum, wooden</t>
  </si>
  <si>
    <t>2C</t>
  </si>
  <si>
    <t>Barrel, wooden</t>
  </si>
  <si>
    <t>3A</t>
  </si>
  <si>
    <t>Jerrican, steel</t>
  </si>
  <si>
    <t>3H</t>
  </si>
  <si>
    <t>Jerrican, plastic</t>
  </si>
  <si>
    <t>43</t>
  </si>
  <si>
    <t>Bag, super bulk</t>
  </si>
  <si>
    <t>44</t>
  </si>
  <si>
    <t>Bag, polybag</t>
  </si>
  <si>
    <t>4A</t>
  </si>
  <si>
    <t>Box, steel</t>
  </si>
  <si>
    <t>4B</t>
  </si>
  <si>
    <t>Box, aluminium</t>
  </si>
  <si>
    <t>4C</t>
  </si>
  <si>
    <t>Box, natural wood</t>
  </si>
  <si>
    <t>4D</t>
  </si>
  <si>
    <t>Box, plywood</t>
  </si>
  <si>
    <t>4F</t>
  </si>
  <si>
    <t>Box, reconstituted wood</t>
  </si>
  <si>
    <t>4G</t>
  </si>
  <si>
    <t>Box, fibreboard</t>
  </si>
  <si>
    <t>4H</t>
  </si>
  <si>
    <t>Box, plastic</t>
  </si>
  <si>
    <t>5H</t>
  </si>
  <si>
    <t>Bag, woven plastic</t>
  </si>
  <si>
    <t>5L</t>
  </si>
  <si>
    <t xml:space="preserve">Bag, textile </t>
  </si>
  <si>
    <t>5M</t>
  </si>
  <si>
    <t xml:space="preserve">Bag, paper </t>
  </si>
  <si>
    <t>6H</t>
  </si>
  <si>
    <t>Composite packaging, plastic receptacle</t>
  </si>
  <si>
    <t>6P</t>
  </si>
  <si>
    <t>Composite packaging, glass receptacle</t>
  </si>
  <si>
    <t>7A</t>
  </si>
  <si>
    <t>Case, car</t>
  </si>
  <si>
    <t>7B</t>
  </si>
  <si>
    <t>Case, wooden</t>
  </si>
  <si>
    <t>8A</t>
  </si>
  <si>
    <t>Pallet, wooden</t>
  </si>
  <si>
    <t>8B</t>
  </si>
  <si>
    <t>Crate, wooden</t>
  </si>
  <si>
    <t>8C</t>
  </si>
  <si>
    <t>Bundle, wooden</t>
  </si>
  <si>
    <t>AA</t>
  </si>
  <si>
    <t>Intermediate bulk container, rigid plastic</t>
  </si>
  <si>
    <t>AB</t>
  </si>
  <si>
    <t xml:space="preserve">Receptacle, fibre </t>
  </si>
  <si>
    <t>AC</t>
  </si>
  <si>
    <t xml:space="preserve">Receptacle, paper </t>
  </si>
  <si>
    <t xml:space="preserve">Receptacle, wooden </t>
  </si>
  <si>
    <t>Aerosol</t>
  </si>
  <si>
    <t xml:space="preserve">Pallet, modular, collars 80cms * 60cms </t>
  </si>
  <si>
    <t xml:space="preserve">Pallet, shrinkwrapped </t>
  </si>
  <si>
    <t>AH</t>
  </si>
  <si>
    <t xml:space="preserve">Pallet, 100cms * 110cms </t>
  </si>
  <si>
    <t>Clamshell</t>
  </si>
  <si>
    <t>AJ</t>
  </si>
  <si>
    <t>Cone</t>
  </si>
  <si>
    <t>Ball</t>
  </si>
  <si>
    <t xml:space="preserve">Ampoule, non-protected </t>
  </si>
  <si>
    <t>AP</t>
  </si>
  <si>
    <t xml:space="preserve">Ampoule, protected </t>
  </si>
  <si>
    <t xml:space="preserve">Atomizer </t>
  </si>
  <si>
    <t>AV</t>
  </si>
  <si>
    <t>Capsule</t>
  </si>
  <si>
    <t>B4</t>
  </si>
  <si>
    <t>Belt</t>
  </si>
  <si>
    <t xml:space="preserve">Barrel </t>
  </si>
  <si>
    <t xml:space="preserve">Bobbin </t>
  </si>
  <si>
    <t>BC</t>
  </si>
  <si>
    <t xml:space="preserve">Bottlecrate / bottlerack </t>
  </si>
  <si>
    <t>Board</t>
  </si>
  <si>
    <t xml:space="preserve">Bundle </t>
  </si>
  <si>
    <t xml:space="preserve">Balloon, non-protected </t>
  </si>
  <si>
    <t>Bag</t>
  </si>
  <si>
    <t>Bunch</t>
  </si>
  <si>
    <t>Bin</t>
  </si>
  <si>
    <t xml:space="preserve">Bucket </t>
  </si>
  <si>
    <t>BK</t>
  </si>
  <si>
    <t xml:space="preserve">Basket </t>
  </si>
  <si>
    <t xml:space="preserve">Bale, compressed </t>
  </si>
  <si>
    <t>Basin</t>
  </si>
  <si>
    <t xml:space="preserve">Bale, non-compressed </t>
  </si>
  <si>
    <t xml:space="preserve">Bottle, non-protected, cylindrical </t>
  </si>
  <si>
    <t>BP</t>
  </si>
  <si>
    <t xml:space="preserve">Balloon, protected </t>
  </si>
  <si>
    <t>Bottle, protected cylindrical</t>
  </si>
  <si>
    <t>Bar</t>
  </si>
  <si>
    <t xml:space="preserve">Bottle, non-protected, bulbous </t>
  </si>
  <si>
    <t xml:space="preserve">Bolt </t>
  </si>
  <si>
    <t>BU</t>
  </si>
  <si>
    <t xml:space="preserve">Butt </t>
  </si>
  <si>
    <t>Bottle, protected bulbous</t>
  </si>
  <si>
    <t>Box, for liquids</t>
  </si>
  <si>
    <t>BX</t>
  </si>
  <si>
    <t>Box</t>
  </si>
  <si>
    <t xml:space="preserve">Board, in bundle/bunch/truss </t>
  </si>
  <si>
    <t>Bars, in bundle/bunch/truss</t>
  </si>
  <si>
    <t xml:space="preserve">Can, rectangular </t>
  </si>
  <si>
    <t>CB</t>
  </si>
  <si>
    <t>Crate, beer</t>
  </si>
  <si>
    <t>Churn</t>
  </si>
  <si>
    <t xml:space="preserve">Can, with handle and spout </t>
  </si>
  <si>
    <t>CE</t>
  </si>
  <si>
    <t>Creel</t>
  </si>
  <si>
    <t xml:space="preserve">Coffer </t>
  </si>
  <si>
    <t xml:space="preserve">Cage </t>
  </si>
  <si>
    <t>Chest</t>
  </si>
  <si>
    <t xml:space="preserve">Canister </t>
  </si>
  <si>
    <t>CJ</t>
  </si>
  <si>
    <t xml:space="preserve">Coffin </t>
  </si>
  <si>
    <t xml:space="preserve">Cask </t>
  </si>
  <si>
    <t xml:space="preserve">Coil </t>
  </si>
  <si>
    <t>Card</t>
  </si>
  <si>
    <t>Container, not otherwise specified as transport equipment</t>
  </si>
  <si>
    <t>Carboy, non-protected</t>
  </si>
  <si>
    <t>CP</t>
  </si>
  <si>
    <t>Carboy, protected</t>
  </si>
  <si>
    <t>CQ</t>
  </si>
  <si>
    <t>Cartridge</t>
  </si>
  <si>
    <t>Crate</t>
  </si>
  <si>
    <t>CS</t>
  </si>
  <si>
    <t xml:space="preserve">Case </t>
  </si>
  <si>
    <t>CT</t>
  </si>
  <si>
    <t xml:space="preserve">Carton </t>
  </si>
  <si>
    <t>Cup</t>
  </si>
  <si>
    <t>Cover</t>
  </si>
  <si>
    <t xml:space="preserve">Cage, roll </t>
  </si>
  <si>
    <t xml:space="preserve">Can, cylindrical </t>
  </si>
  <si>
    <t xml:space="preserve">Cylinder </t>
  </si>
  <si>
    <t xml:space="preserve">Canvas </t>
  </si>
  <si>
    <t>DA</t>
  </si>
  <si>
    <t xml:space="preserve">Crate, multiple layer, plastic </t>
  </si>
  <si>
    <t>DB</t>
  </si>
  <si>
    <t>Crate, multiple layer, wooden</t>
  </si>
  <si>
    <t>DC</t>
  </si>
  <si>
    <t xml:space="preserve">Crate, multiple layer, cardboard </t>
  </si>
  <si>
    <t>DG</t>
  </si>
  <si>
    <t>Cage, Commonwealth Handling Equipment Pool  (CHEP)</t>
  </si>
  <si>
    <t>DH</t>
  </si>
  <si>
    <t>Box, Commonwealth Handling Equipment Pool (CHEP), Eurobox</t>
  </si>
  <si>
    <t>DI</t>
  </si>
  <si>
    <t xml:space="preserve">Drum, iron </t>
  </si>
  <si>
    <t>Demijohn, non-protected</t>
  </si>
  <si>
    <t xml:space="preserve">Crate, bulk, cardboard </t>
  </si>
  <si>
    <t>DL</t>
  </si>
  <si>
    <t xml:space="preserve">Crate, bulk, plastic </t>
  </si>
  <si>
    <t>Crate, bulk, wooden</t>
  </si>
  <si>
    <t>DN</t>
  </si>
  <si>
    <t>Dispenser</t>
  </si>
  <si>
    <t>DP</t>
  </si>
  <si>
    <t>Demijohn, protected</t>
  </si>
  <si>
    <t>DR</t>
  </si>
  <si>
    <t xml:space="preserve">Drum </t>
  </si>
  <si>
    <t>DS</t>
  </si>
  <si>
    <t>Tray, one layer no cover, plastic</t>
  </si>
  <si>
    <t>DT</t>
  </si>
  <si>
    <t xml:space="preserve">Tray, one layer no cover, wooden </t>
  </si>
  <si>
    <t>DU</t>
  </si>
  <si>
    <t>Tray, one layer no cover, polystyrene</t>
  </si>
  <si>
    <t>DV</t>
  </si>
  <si>
    <t>Tray, one layer no cover, cardboard</t>
  </si>
  <si>
    <t>DW</t>
  </si>
  <si>
    <t>Tray, two layers no cover, plastic tray</t>
  </si>
  <si>
    <t>DX</t>
  </si>
  <si>
    <t>Tray, two layers no cover, wooden</t>
  </si>
  <si>
    <t>DY</t>
  </si>
  <si>
    <t xml:space="preserve">Tray, two layers no cover, cardboard </t>
  </si>
  <si>
    <t xml:space="preserve">Bag, plastic </t>
  </si>
  <si>
    <t>ED</t>
  </si>
  <si>
    <t xml:space="preserve">Case, with pallet base </t>
  </si>
  <si>
    <t xml:space="preserve">Case, with pallet base, wooden </t>
  </si>
  <si>
    <t>EF</t>
  </si>
  <si>
    <t>Case, with pallet base, cardboard</t>
  </si>
  <si>
    <t>Case, with pallet base, plastic</t>
  </si>
  <si>
    <t>Case, with pallet base, metal</t>
  </si>
  <si>
    <t xml:space="preserve">Case, isothermic </t>
  </si>
  <si>
    <t xml:space="preserve">Envelope </t>
  </si>
  <si>
    <t>FB</t>
  </si>
  <si>
    <t>Flexibag</t>
  </si>
  <si>
    <t>FC</t>
  </si>
  <si>
    <t xml:space="preserve">Crate, fruit </t>
  </si>
  <si>
    <t>FD</t>
  </si>
  <si>
    <t>Crate, framed</t>
  </si>
  <si>
    <t>FE</t>
  </si>
  <si>
    <t>Flexitank</t>
  </si>
  <si>
    <t xml:space="preserve">Firkin </t>
  </si>
  <si>
    <t>FL</t>
  </si>
  <si>
    <t>Flask</t>
  </si>
  <si>
    <t xml:space="preserve">Footlocker </t>
  </si>
  <si>
    <t>FP</t>
  </si>
  <si>
    <t xml:space="preserve">Filmpack </t>
  </si>
  <si>
    <t>Frame</t>
  </si>
  <si>
    <t>FT</t>
  </si>
  <si>
    <t>Foodtainer</t>
  </si>
  <si>
    <t>FW</t>
  </si>
  <si>
    <t>Cart, flatbed</t>
  </si>
  <si>
    <t>FX</t>
  </si>
  <si>
    <t>Bag, flexible container</t>
  </si>
  <si>
    <t>Bottle, gas</t>
  </si>
  <si>
    <t xml:space="preserve">Girder </t>
  </si>
  <si>
    <t>Container, gallon</t>
  </si>
  <si>
    <t xml:space="preserve">Receptacle, glass </t>
  </si>
  <si>
    <t>Tray, containing horizontally stacked flat items</t>
  </si>
  <si>
    <t>Bag, gunny</t>
  </si>
  <si>
    <t>GZ</t>
  </si>
  <si>
    <t xml:space="preserve">Girders, in bundle/bunch/truss </t>
  </si>
  <si>
    <t xml:space="preserve">Basket, with handle, plastic </t>
  </si>
  <si>
    <t>HB</t>
  </si>
  <si>
    <t>Basket, with handle, wooden</t>
  </si>
  <si>
    <t>HC</t>
  </si>
  <si>
    <t xml:space="preserve">Basket, with handle, cardboard </t>
  </si>
  <si>
    <t>HG</t>
  </si>
  <si>
    <t xml:space="preserve">Hogshead </t>
  </si>
  <si>
    <t>Hanger</t>
  </si>
  <si>
    <t xml:space="preserve">Hamper </t>
  </si>
  <si>
    <t>IA</t>
  </si>
  <si>
    <t xml:space="preserve">Package, display, wooden </t>
  </si>
  <si>
    <t>IB</t>
  </si>
  <si>
    <t>Package, display, cardboard</t>
  </si>
  <si>
    <t>IC</t>
  </si>
  <si>
    <t>Package, display, plastic</t>
  </si>
  <si>
    <t>Package, display, metal</t>
  </si>
  <si>
    <t>Package, show</t>
  </si>
  <si>
    <t>IF</t>
  </si>
  <si>
    <t xml:space="preserve">Package, flow </t>
  </si>
  <si>
    <t>IG</t>
  </si>
  <si>
    <t>Package, paper wrapped</t>
  </si>
  <si>
    <t>IH</t>
  </si>
  <si>
    <t>Drum, plastic</t>
  </si>
  <si>
    <t>IK</t>
  </si>
  <si>
    <t xml:space="preserve">Package, cardboard, with bottle grip-holes </t>
  </si>
  <si>
    <t>Tray, rigid, lidded stackable (CEN TS 14482:2002)</t>
  </si>
  <si>
    <t>Ingot</t>
  </si>
  <si>
    <t>IZ</t>
  </si>
  <si>
    <t>Ingots, in bundle/bunch/truss</t>
  </si>
  <si>
    <t>JB</t>
  </si>
  <si>
    <t>Bag, jumbo</t>
  </si>
  <si>
    <t>JC</t>
  </si>
  <si>
    <t>Jerrican, rectangular</t>
  </si>
  <si>
    <t>JG</t>
  </si>
  <si>
    <t>Jug</t>
  </si>
  <si>
    <t>JR</t>
  </si>
  <si>
    <t>Jar</t>
  </si>
  <si>
    <t>JT</t>
  </si>
  <si>
    <t>Jutebag</t>
  </si>
  <si>
    <t>JY</t>
  </si>
  <si>
    <t>Jerrican, cylindrical</t>
  </si>
  <si>
    <t>Keg</t>
  </si>
  <si>
    <t>Kit</t>
  </si>
  <si>
    <t>LE</t>
  </si>
  <si>
    <t>Luggage</t>
  </si>
  <si>
    <t>LG</t>
  </si>
  <si>
    <t>Log</t>
  </si>
  <si>
    <t>Lot</t>
  </si>
  <si>
    <t>Lug</t>
  </si>
  <si>
    <t>Liftvan</t>
  </si>
  <si>
    <t>LZ</t>
  </si>
  <si>
    <t>Logs, in bundle/bunch/truss</t>
  </si>
  <si>
    <t>Crate, metal</t>
  </si>
  <si>
    <t>MB</t>
  </si>
  <si>
    <t>Bag, multiply</t>
  </si>
  <si>
    <t>Crate, milk</t>
  </si>
  <si>
    <t>Container, metal</t>
  </si>
  <si>
    <t xml:space="preserve">Receptacle, metal </t>
  </si>
  <si>
    <t xml:space="preserve">Sack, multi-wall </t>
  </si>
  <si>
    <t>Mat</t>
  </si>
  <si>
    <t xml:space="preserve">Receptacle, plastic wrapped </t>
  </si>
  <si>
    <t xml:space="preserve">Matchbox </t>
  </si>
  <si>
    <t>Not available</t>
  </si>
  <si>
    <t xml:space="preserve">Unpacked or unpackaged </t>
  </si>
  <si>
    <t>Unpacked or unpackaged, single unit</t>
  </si>
  <si>
    <t>Unpacked or unpackaged, multiple units</t>
  </si>
  <si>
    <t>NS</t>
  </si>
  <si>
    <t xml:space="preserve">Nest </t>
  </si>
  <si>
    <t>NT</t>
  </si>
  <si>
    <t>Net</t>
  </si>
  <si>
    <t xml:space="preserve">Net, tube, plastic </t>
  </si>
  <si>
    <t>NV</t>
  </si>
  <si>
    <t xml:space="preserve">Net, tube, textile </t>
  </si>
  <si>
    <t>OA</t>
  </si>
  <si>
    <t>Pallet, CHEP 40 cm x 60 cm</t>
  </si>
  <si>
    <t>OB</t>
  </si>
  <si>
    <t>Pallet, CHEP 80 cm x 120 cm</t>
  </si>
  <si>
    <t>OC</t>
  </si>
  <si>
    <t>Pallet, CHEP 100 cm x 120 cm</t>
  </si>
  <si>
    <t>OD</t>
  </si>
  <si>
    <t>Pallet, AS 4068-1993</t>
  </si>
  <si>
    <t>OE</t>
  </si>
  <si>
    <t>Pallet, ISO T11</t>
  </si>
  <si>
    <t>OF</t>
  </si>
  <si>
    <t>Platform, unspecified weight or dimension</t>
  </si>
  <si>
    <t>OK</t>
  </si>
  <si>
    <t>Block</t>
  </si>
  <si>
    <t>OT</t>
  </si>
  <si>
    <t>Octabin</t>
  </si>
  <si>
    <t>OU</t>
  </si>
  <si>
    <t>Container, outer</t>
  </si>
  <si>
    <t>P2</t>
  </si>
  <si>
    <t>Pan</t>
  </si>
  <si>
    <t xml:space="preserve">Packet </t>
  </si>
  <si>
    <t>PB</t>
  </si>
  <si>
    <t>Pallet, box Combined open-ended box and pallet</t>
  </si>
  <si>
    <t>PC</t>
  </si>
  <si>
    <t xml:space="preserve">Parcel </t>
  </si>
  <si>
    <t>PD</t>
  </si>
  <si>
    <t xml:space="preserve">Pallet, modular, collars 80cms * 100cms </t>
  </si>
  <si>
    <t xml:space="preserve">Pallet, modular, collars 80cms * 120cms </t>
  </si>
  <si>
    <t xml:space="preserve">Pen </t>
  </si>
  <si>
    <t>Plate</t>
  </si>
  <si>
    <t>Pitcher</t>
  </si>
  <si>
    <t>PI</t>
  </si>
  <si>
    <t xml:space="preserve">Pipe </t>
  </si>
  <si>
    <t>PJ</t>
  </si>
  <si>
    <t>Punnet</t>
  </si>
  <si>
    <t>Package</t>
  </si>
  <si>
    <t xml:space="preserve">Pail </t>
  </si>
  <si>
    <t>Plank</t>
  </si>
  <si>
    <t>PO</t>
  </si>
  <si>
    <t>Pouch</t>
  </si>
  <si>
    <t>PP</t>
  </si>
  <si>
    <t>Piece</t>
  </si>
  <si>
    <t xml:space="preserve">Receptacle, plastic </t>
  </si>
  <si>
    <t>Pot</t>
  </si>
  <si>
    <t>PU</t>
  </si>
  <si>
    <t xml:space="preserve">Tray </t>
  </si>
  <si>
    <t>PV</t>
  </si>
  <si>
    <t xml:space="preserve">Pipes, in bundle/bunch/truss </t>
  </si>
  <si>
    <t>PX</t>
  </si>
  <si>
    <t xml:space="preserve">Pallet </t>
  </si>
  <si>
    <t>Plates, in bundle/bunch/truss</t>
  </si>
  <si>
    <t>PZ</t>
  </si>
  <si>
    <t>Planks, in bundle/bunch/truss</t>
  </si>
  <si>
    <t>Drum, steel, non-removable head</t>
  </si>
  <si>
    <t>QB</t>
  </si>
  <si>
    <t>Drum, steel, removable head</t>
  </si>
  <si>
    <t>QC</t>
  </si>
  <si>
    <t>Drum, aluminium, non-removable head</t>
  </si>
  <si>
    <t>QD</t>
  </si>
  <si>
    <t>Drum, aluminium, removable head</t>
  </si>
  <si>
    <t>QF</t>
  </si>
  <si>
    <t>Drum, plastic, non-removable head</t>
  </si>
  <si>
    <t>QG</t>
  </si>
  <si>
    <t>Drum, plastic, removable head</t>
  </si>
  <si>
    <t>QH</t>
  </si>
  <si>
    <t>Barrel, wooden, bung type</t>
  </si>
  <si>
    <t>QJ</t>
  </si>
  <si>
    <t xml:space="preserve">Barrel, wooden, removable head </t>
  </si>
  <si>
    <t>QK</t>
  </si>
  <si>
    <t>Jerrican, steel, non-removable head</t>
  </si>
  <si>
    <t>QL</t>
  </si>
  <si>
    <t>Jerrican, steel, removable head</t>
  </si>
  <si>
    <t>QM</t>
  </si>
  <si>
    <t>Jerrican, plastic, non-removable head</t>
  </si>
  <si>
    <t>QN</t>
  </si>
  <si>
    <t>Jerrican, plastic, removable head</t>
  </si>
  <si>
    <t>QP</t>
  </si>
  <si>
    <t>Box, wooden, natural wood, ordinary</t>
  </si>
  <si>
    <t>QQ</t>
  </si>
  <si>
    <t>Box, wooden, natural wood, with sift proof walls</t>
  </si>
  <si>
    <t>QR</t>
  </si>
  <si>
    <t xml:space="preserve">Box, plastic, expanded </t>
  </si>
  <si>
    <t>QS</t>
  </si>
  <si>
    <t>Box, plastic, solid</t>
  </si>
  <si>
    <t>RD</t>
  </si>
  <si>
    <t>Rod</t>
  </si>
  <si>
    <t>RG</t>
  </si>
  <si>
    <t xml:space="preserve">Ring </t>
  </si>
  <si>
    <t>RJ</t>
  </si>
  <si>
    <t>Rack, clothing hanger</t>
  </si>
  <si>
    <t>RK</t>
  </si>
  <si>
    <t xml:space="preserve">Rack </t>
  </si>
  <si>
    <t>RL</t>
  </si>
  <si>
    <t xml:space="preserve">Reel </t>
  </si>
  <si>
    <t xml:space="preserve">Roll </t>
  </si>
  <si>
    <t>RT</t>
  </si>
  <si>
    <t xml:space="preserve">Rednet </t>
  </si>
  <si>
    <t>RZ</t>
  </si>
  <si>
    <t>Rods, in bundle/bunch/truss</t>
  </si>
  <si>
    <t xml:space="preserve">Sack </t>
  </si>
  <si>
    <t>Slab</t>
  </si>
  <si>
    <t xml:space="preserve">Crate, shallow </t>
  </si>
  <si>
    <t>Spindle</t>
  </si>
  <si>
    <t>Sea-chest</t>
  </si>
  <si>
    <t xml:space="preserve">Sachet </t>
  </si>
  <si>
    <t xml:space="preserve">Skid </t>
  </si>
  <si>
    <t xml:space="preserve">Case, skeleton </t>
  </si>
  <si>
    <t xml:space="preserve">Slipsheet </t>
  </si>
  <si>
    <t xml:space="preserve">Sheetmetal </t>
  </si>
  <si>
    <t xml:space="preserve">Spool </t>
  </si>
  <si>
    <t>SP</t>
  </si>
  <si>
    <t>Sheet, plastic wrapping</t>
  </si>
  <si>
    <t>Case, steel</t>
  </si>
  <si>
    <t>Sheet</t>
  </si>
  <si>
    <t>SU</t>
  </si>
  <si>
    <t xml:space="preserve">Suitcase </t>
  </si>
  <si>
    <t>Envelope, steel</t>
  </si>
  <si>
    <t>SW</t>
  </si>
  <si>
    <t xml:space="preserve">Shrinkwrapped  </t>
  </si>
  <si>
    <t>Sleeve</t>
  </si>
  <si>
    <t>Sheets, in bundle/bunch/truss</t>
  </si>
  <si>
    <t>T1</t>
  </si>
  <si>
    <t>Tablet</t>
  </si>
  <si>
    <t>TB</t>
  </si>
  <si>
    <t>Tub</t>
  </si>
  <si>
    <t>Tea-chest</t>
  </si>
  <si>
    <t>Tube, collapsible</t>
  </si>
  <si>
    <t>TE</t>
  </si>
  <si>
    <t>Tyre</t>
  </si>
  <si>
    <t>Tank container, generic</t>
  </si>
  <si>
    <t>TI</t>
  </si>
  <si>
    <t>Tierce</t>
  </si>
  <si>
    <t>Tank, rectangular</t>
  </si>
  <si>
    <t>Tub, with lid</t>
  </si>
  <si>
    <t>Tin</t>
  </si>
  <si>
    <t>Tun</t>
  </si>
  <si>
    <t>Trunk</t>
  </si>
  <si>
    <t>TS</t>
  </si>
  <si>
    <t>Truss</t>
  </si>
  <si>
    <t>Bag, tote</t>
  </si>
  <si>
    <t>TU</t>
  </si>
  <si>
    <t xml:space="preserve">Tube </t>
  </si>
  <si>
    <t xml:space="preserve">Tube, with nozzle </t>
  </si>
  <si>
    <t>Pallet, triwall</t>
  </si>
  <si>
    <t>TY</t>
  </si>
  <si>
    <t>Tank, cylindrical</t>
  </si>
  <si>
    <t xml:space="preserve">Tubes, in bundle/bunch/truss </t>
  </si>
  <si>
    <t>UC</t>
  </si>
  <si>
    <t xml:space="preserve">Uncaged </t>
  </si>
  <si>
    <t>UN</t>
  </si>
  <si>
    <t>Unit</t>
  </si>
  <si>
    <t>Vat</t>
  </si>
  <si>
    <t>Bulk, gas (at 1031 mbar and 15°C)</t>
  </si>
  <si>
    <t xml:space="preserve">Vial </t>
  </si>
  <si>
    <t>VK</t>
  </si>
  <si>
    <t xml:space="preserve">Vanpack </t>
  </si>
  <si>
    <t>VL</t>
  </si>
  <si>
    <t xml:space="preserve">Bulk, liquid </t>
  </si>
  <si>
    <t>Vehicle</t>
  </si>
  <si>
    <t>VO</t>
  </si>
  <si>
    <t xml:space="preserve">Bulk, solid, large particles (“nodules”) </t>
  </si>
  <si>
    <t>VP</t>
  </si>
  <si>
    <t>Vacuum-packed</t>
  </si>
  <si>
    <t>VQ</t>
  </si>
  <si>
    <t xml:space="preserve">Bulk, liquefied gas (at abnormal temperature/pressure) </t>
  </si>
  <si>
    <t>VR</t>
  </si>
  <si>
    <t xml:space="preserve">Bulk, solid, granular particles (“grains”) </t>
  </si>
  <si>
    <t>VS</t>
  </si>
  <si>
    <t>Bulk, scrap metal</t>
  </si>
  <si>
    <t>VY</t>
  </si>
  <si>
    <t>Bulk, solid, fine particles (“powders”)</t>
  </si>
  <si>
    <t>WA</t>
  </si>
  <si>
    <t>Intermediate bulk container</t>
  </si>
  <si>
    <t>WB</t>
  </si>
  <si>
    <t xml:space="preserve">Wickerbottle </t>
  </si>
  <si>
    <t>WC</t>
  </si>
  <si>
    <t xml:space="preserve">Intermediate bulk container, steel </t>
  </si>
  <si>
    <t>WD</t>
  </si>
  <si>
    <t xml:space="preserve">Intermediate bulk container, aluminium </t>
  </si>
  <si>
    <t xml:space="preserve">Intermediate bulk container, metal </t>
  </si>
  <si>
    <t>WG</t>
  </si>
  <si>
    <t>Intermediate bulk container, steel, pressurised &gt; 10 kpa</t>
  </si>
  <si>
    <t>WH</t>
  </si>
  <si>
    <t>Intermediate bulk container, aluminium, pressurised &gt; 10 kpa</t>
  </si>
  <si>
    <t>WJ</t>
  </si>
  <si>
    <t xml:space="preserve">Intermediate bulk container, metal, pressure 10 kpa </t>
  </si>
  <si>
    <t>WK</t>
  </si>
  <si>
    <t xml:space="preserve">Intermediate bulk container, steel, liquid </t>
  </si>
  <si>
    <t>WL</t>
  </si>
  <si>
    <t xml:space="preserve">Intermediate bulk container, aluminium, liquid </t>
  </si>
  <si>
    <t>WM</t>
  </si>
  <si>
    <t xml:space="preserve">Intermediate bulk container, metal, liquid </t>
  </si>
  <si>
    <t>WN</t>
  </si>
  <si>
    <t xml:space="preserve">Intermediate bulk container, woven plastic, without coat/liner </t>
  </si>
  <si>
    <t>WP</t>
  </si>
  <si>
    <t xml:space="preserve">Intermediate bulk container, woven plastic, coated </t>
  </si>
  <si>
    <t>WQ</t>
  </si>
  <si>
    <t xml:space="preserve">Intermediate bulk container, woven plastic, with liner </t>
  </si>
  <si>
    <t>WR</t>
  </si>
  <si>
    <t xml:space="preserve">Intermediate bulk container, woven plastic, coated and liner </t>
  </si>
  <si>
    <t>Intermediate bulk container, plastic film</t>
  </si>
  <si>
    <t>WT</t>
  </si>
  <si>
    <t xml:space="preserve">Intermediate bulk container, textile with out coat/liner </t>
  </si>
  <si>
    <t>WU</t>
  </si>
  <si>
    <t>Intermediate bulk container, natural wood, with inner liner</t>
  </si>
  <si>
    <t>WV</t>
  </si>
  <si>
    <t xml:space="preserve">Intermediate bulk container, textile, coated </t>
  </si>
  <si>
    <t>WW</t>
  </si>
  <si>
    <t xml:space="preserve">Intermediate bulk container, textile, with liner </t>
  </si>
  <si>
    <t>WX</t>
  </si>
  <si>
    <t xml:space="preserve">Intermediate bulk container, textile, coated and liner </t>
  </si>
  <si>
    <t>WY</t>
  </si>
  <si>
    <t xml:space="preserve">Intermediate bulk container, plywood, with inner liner </t>
  </si>
  <si>
    <t>WZ</t>
  </si>
  <si>
    <t>Intermediate bulk container, reconstituted wood, with inner liner</t>
  </si>
  <si>
    <t>XA</t>
  </si>
  <si>
    <t xml:space="preserve">Bag, woven plastic, without inner coat/liner </t>
  </si>
  <si>
    <t>XB</t>
  </si>
  <si>
    <t xml:space="preserve">Bag, woven plastic, sift proof </t>
  </si>
  <si>
    <t>XC</t>
  </si>
  <si>
    <t>Bag, woven plastic, water resistant</t>
  </si>
  <si>
    <t>XD</t>
  </si>
  <si>
    <t xml:space="preserve">Bag, plastics film </t>
  </si>
  <si>
    <t>XF</t>
  </si>
  <si>
    <t xml:space="preserve">Bag, textile, without inner coat/liner </t>
  </si>
  <si>
    <t>XG</t>
  </si>
  <si>
    <t xml:space="preserve">Bag, textile, sift proof </t>
  </si>
  <si>
    <t>XH</t>
  </si>
  <si>
    <t>Bag, textile, water resistant</t>
  </si>
  <si>
    <t>XJ</t>
  </si>
  <si>
    <t xml:space="preserve">Bag, paper, multi-wall </t>
  </si>
  <si>
    <t>XK</t>
  </si>
  <si>
    <t>Bag, paper, multi-wall, water resistant</t>
  </si>
  <si>
    <t>YA</t>
  </si>
  <si>
    <t>Composite packaging, plastic receptacle in steel drum</t>
  </si>
  <si>
    <t>YB</t>
  </si>
  <si>
    <t>Composite packaging, plastic receptacle in steel crate box</t>
  </si>
  <si>
    <t>YC</t>
  </si>
  <si>
    <t>Composite packaging, plastic receptacle in aluminium drum</t>
  </si>
  <si>
    <t>YD</t>
  </si>
  <si>
    <t>Composite packaging, plastic receptacle in aluminium crate</t>
  </si>
  <si>
    <t>YF</t>
  </si>
  <si>
    <t>Composite packaging, plastic receptacle in wooden box</t>
  </si>
  <si>
    <t>YG</t>
  </si>
  <si>
    <t>Composite packaging, plastic receptacle in plywood drum</t>
  </si>
  <si>
    <t>YH</t>
  </si>
  <si>
    <t xml:space="preserve">Composite packaging, plastic receptacle in plywood box </t>
  </si>
  <si>
    <t>YJ</t>
  </si>
  <si>
    <t>Composite packaging, plastic receptacle in fibre drum</t>
  </si>
  <si>
    <t>YK</t>
  </si>
  <si>
    <t>Composite packaging, plastic receptacle in fibreboard box</t>
  </si>
  <si>
    <t>YL</t>
  </si>
  <si>
    <t>Composite packaging, plastic receptacle in plastic drum</t>
  </si>
  <si>
    <t>YM</t>
  </si>
  <si>
    <t>Composite packaging, plastic receptacle in solid plastic box</t>
  </si>
  <si>
    <t>YN</t>
  </si>
  <si>
    <t>Composite packaging, glass receptacle in steel drum</t>
  </si>
  <si>
    <t>YP</t>
  </si>
  <si>
    <t>Composite packaging, glass receptacle in steel crate box</t>
  </si>
  <si>
    <t>YQ</t>
  </si>
  <si>
    <t>Composite packaging, glass receptacle in aluminium drum</t>
  </si>
  <si>
    <t>YR</t>
  </si>
  <si>
    <t>Composite packaging, glass receptacle in aluminium crate</t>
  </si>
  <si>
    <t>YS</t>
  </si>
  <si>
    <t>Composite packaging, glass receptacle in wooden box</t>
  </si>
  <si>
    <t>Composite packaging, glass receptacle in plywood drum</t>
  </si>
  <si>
    <t>YV</t>
  </si>
  <si>
    <t>Composite packaging, glass receptacle in wickerwork hamper</t>
  </si>
  <si>
    <t>YW</t>
  </si>
  <si>
    <t>Composite packaging, glass receptacle in fibre drum</t>
  </si>
  <si>
    <t>YX</t>
  </si>
  <si>
    <t xml:space="preserve">Composite packaging, glass receptacle in fibreboard box </t>
  </si>
  <si>
    <t>YY</t>
  </si>
  <si>
    <t>Composite packaging, glass receptacle in expandable plastic pack</t>
  </si>
  <si>
    <t>YZ</t>
  </si>
  <si>
    <t>Composite packaging, glass receptacle in solid plastic pack</t>
  </si>
  <si>
    <t xml:space="preserve">Intermediate bulk container, paper, multi-wall </t>
  </si>
  <si>
    <t>ZB</t>
  </si>
  <si>
    <t xml:space="preserve">Bag, large </t>
  </si>
  <si>
    <t>ZC</t>
  </si>
  <si>
    <t>Intermediate bulk container, paper, multi-wall, water resistant</t>
  </si>
  <si>
    <t>ZD</t>
  </si>
  <si>
    <t>Intermediate bulk container, rigid plastic, with structural equipment, solids</t>
  </si>
  <si>
    <t>ZF</t>
  </si>
  <si>
    <t>Intermediate bulk container, rigid plastic, freestanding, solids</t>
  </si>
  <si>
    <t>ZG</t>
  </si>
  <si>
    <t>Intermediate bulk container, rigid plastic, with structural equipment, pressurised</t>
  </si>
  <si>
    <t>ZH</t>
  </si>
  <si>
    <t>Intermediate bulk container, rigid plastic, freestanding, pressurised</t>
  </si>
  <si>
    <t>ZJ</t>
  </si>
  <si>
    <t xml:space="preserve">Intermediate bulk container, rigid plastic, with structural equipment, liquids </t>
  </si>
  <si>
    <t>ZK</t>
  </si>
  <si>
    <t>Intermediate bulk container, rigid plastic, freestanding, liquids</t>
  </si>
  <si>
    <t>ZL</t>
  </si>
  <si>
    <t>Intermediate bulk container, composite, rigid plastic, solids</t>
  </si>
  <si>
    <t>Intermediate bulk container, composite, flexible plastic, solids</t>
  </si>
  <si>
    <t>ZN</t>
  </si>
  <si>
    <t xml:space="preserve">Intermediate bulk container, composite, rigid plastic, pressurised </t>
  </si>
  <si>
    <t>ZP</t>
  </si>
  <si>
    <t>Intermediate bulk container, composite, flexible plastic, pressurised</t>
  </si>
  <si>
    <t>ZQ</t>
  </si>
  <si>
    <t>Intermediate bulk container, composite, rigid plastic, liquids</t>
  </si>
  <si>
    <t>ZR</t>
  </si>
  <si>
    <t xml:space="preserve">Intermediate bulk container, composite, flexible plastic, liquids </t>
  </si>
  <si>
    <t>ZS</t>
  </si>
  <si>
    <t>Intermediate bulk container, composite</t>
  </si>
  <si>
    <t>ZT</t>
  </si>
  <si>
    <t>Intermediate bulk container, fibreboard</t>
  </si>
  <si>
    <t>ZU</t>
  </si>
  <si>
    <t>Intermediate bulk container, flexible</t>
  </si>
  <si>
    <t>ZV</t>
  </si>
  <si>
    <t>Intermediate bulk container, metal, other than steel</t>
  </si>
  <si>
    <t>Intermediate bulk container, natural wood</t>
  </si>
  <si>
    <t>ZX</t>
  </si>
  <si>
    <t>Intermediate bulk container, plywood</t>
  </si>
  <si>
    <t>ZY</t>
  </si>
  <si>
    <t>Intermediate bulk container, reconstituted wood</t>
  </si>
  <si>
    <t>ZZ</t>
  </si>
  <si>
    <t xml:space="preserve">Mutually defined </t>
  </si>
  <si>
    <t>PackingGroup</t>
  </si>
  <si>
    <t>I</t>
  </si>
  <si>
    <t>III</t>
  </si>
  <si>
    <t>DGClassificationType</t>
  </si>
  <si>
    <t>IBC</t>
  </si>
  <si>
    <t>IGC</t>
  </si>
  <si>
    <t>IMDG</t>
  </si>
  <si>
    <t>IMSBC</t>
  </si>
  <si>
    <t>MARPOL_ANNEX1</t>
  </si>
  <si>
    <t>IMOHazardClass</t>
  </si>
  <si>
    <t>1</t>
  </si>
  <si>
    <t>1: Explosives</t>
  </si>
  <si>
    <t>1.1</t>
  </si>
  <si>
    <t>1.1: substances and articles which have a mass explosion hazard</t>
  </si>
  <si>
    <t>1.2</t>
  </si>
  <si>
    <t>1.2: substances and articles which have a projection hazard but not a mass explosion hazard</t>
  </si>
  <si>
    <t>1.3</t>
  </si>
  <si>
    <t>1.3: substances and articles which have a fire hazard and either a minor blast hazard or a minor projection hazard or both, but not a mass explosion hazard</t>
  </si>
  <si>
    <t>1.4</t>
  </si>
  <si>
    <t>1.4: substances and articles which present no significant hazard</t>
  </si>
  <si>
    <t>1.5</t>
  </si>
  <si>
    <t>1.5: very insensitive substances which have a mass explosion hazard</t>
  </si>
  <si>
    <t>1.6</t>
  </si>
  <si>
    <t>1.6: extremely insensitive articles which do not have a mass explosion hazard</t>
  </si>
  <si>
    <t>2: Gases</t>
  </si>
  <si>
    <t>2.1</t>
  </si>
  <si>
    <t>2.1: flammable gases</t>
  </si>
  <si>
    <t>2.2</t>
  </si>
  <si>
    <t>2.2: non-flammable, non-toxic gases</t>
  </si>
  <si>
    <t>2.3</t>
  </si>
  <si>
    <t>2.3: toxic gases</t>
  </si>
  <si>
    <t>3: Flammable liquids</t>
  </si>
  <si>
    <t>4: Flammable solids; substances liable to spontaneous combustion; substances which, in contact with water, emit flammable gases</t>
  </si>
  <si>
    <t>4.1</t>
  </si>
  <si>
    <t>4.1: flammable solids, self-reactive substances and desensitized explosives</t>
  </si>
  <si>
    <t>4.2</t>
  </si>
  <si>
    <t>4.2: substances liable to spontaneous combustion</t>
  </si>
  <si>
    <t>4.3</t>
  </si>
  <si>
    <t>4.3: substances which, in contact with water, emit flammable gases</t>
  </si>
  <si>
    <t>5: Oxidizing substances and organic peroxides</t>
  </si>
  <si>
    <t>5.1</t>
  </si>
  <si>
    <t>5.1: oxidizing substances</t>
  </si>
  <si>
    <t>5.2</t>
  </si>
  <si>
    <t>5.2: organic peroxides</t>
  </si>
  <si>
    <t>6: Toxic and infectious substances</t>
  </si>
  <si>
    <t>6.1</t>
  </si>
  <si>
    <t>6.1: toxic substances</t>
  </si>
  <si>
    <t>6.2</t>
  </si>
  <si>
    <t>6.2: infectious substances</t>
  </si>
  <si>
    <t>7: Radioactive material</t>
  </si>
  <si>
    <t>8: Corrosive substances</t>
  </si>
  <si>
    <t>9: Miscellaneous dangerous substances and articles</t>
  </si>
  <si>
    <t>MARPOLPollutionCode</t>
  </si>
  <si>
    <t>Y</t>
  </si>
  <si>
    <t>Z</t>
  </si>
  <si>
    <t>CargoHandlingType</t>
  </si>
  <si>
    <t>ClassificationType</t>
  </si>
  <si>
    <t>ClassificationValue</t>
  </si>
  <si>
    <t>ts</t>
  </si>
  <si>
    <t>CreatedOn</t>
  </si>
  <si>
    <t>CreatedBy</t>
  </si>
  <si>
    <t>ModifiedOn</t>
  </si>
  <si>
    <t>ModifiedBy</t>
  </si>
  <si>
    <t>MARPOL Annex I - Oily bilge water</t>
  </si>
  <si>
    <t>MARPOL Annex I - Oily residues (sludge)</t>
  </si>
  <si>
    <t>MARPOL Annex I - Oily tank washings</t>
  </si>
  <si>
    <t>МАРПОЛ Анекс I - Замърсени баластни води</t>
  </si>
  <si>
    <t>MARPOL Annex I - Dirty ballast water</t>
  </si>
  <si>
    <t>MARPOL Annex I - Scale and sludge from tank cleaning</t>
  </si>
  <si>
    <t>МАРПОЛ Анекс I - Други</t>
  </si>
  <si>
    <t>MARPOL Annex I - Other</t>
  </si>
  <si>
    <t>MARPOL Annex II - Category X substances</t>
  </si>
  <si>
    <t>MARPOL Annex II - Category Y substances</t>
  </si>
  <si>
    <t>MARPOL Annex II - Category Z substances</t>
  </si>
  <si>
    <t>MARPOL Annex II - OS - other substances</t>
  </si>
  <si>
    <t>MARPOL Annex IV - Sewage</t>
  </si>
  <si>
    <t>MARPOL Annex V - A. Plastics</t>
  </si>
  <si>
    <t>MARPOL Annex V - B. Food wastes</t>
  </si>
  <si>
    <t>MARPOL Annex V - C. Domestic wastes (e.g. paper products, rags, glass, metal, bottles, crockery, etc.)</t>
  </si>
  <si>
    <t>MARPOL Annex V - D. Cooking oil</t>
  </si>
  <si>
    <t>MARPOL Annex V - E. Incinerator ashes</t>
  </si>
  <si>
    <t>MARPOL Annex V - F. Operational wastes</t>
  </si>
  <si>
    <t>Master</t>
  </si>
  <si>
    <t>Капитан</t>
  </si>
  <si>
    <t>Други</t>
  </si>
  <si>
    <t>CER</t>
  </si>
  <si>
    <t>Сертификат</t>
  </si>
  <si>
    <t>Certificate</t>
  </si>
  <si>
    <t>EXM</t>
  </si>
  <si>
    <t>Освобождаване</t>
  </si>
  <si>
    <t>Exemption</t>
  </si>
  <si>
    <t>FlowThrough</t>
  </si>
  <si>
    <t>Flow Through</t>
  </si>
  <si>
    <t>Sequential</t>
  </si>
  <si>
    <t>INF1</t>
  </si>
  <si>
    <t>admin</t>
  </si>
  <si>
    <t>INF2</t>
  </si>
  <si>
    <t>INF3</t>
  </si>
  <si>
    <t>D</t>
  </si>
  <si>
    <t>Разтоварване</t>
  </si>
  <si>
    <t>Discharge</t>
  </si>
  <si>
    <t>L</t>
  </si>
  <si>
    <t>Товарене</t>
  </si>
  <si>
    <t>Loading</t>
  </si>
  <si>
    <t>T</t>
  </si>
  <si>
    <t>Транзит</t>
  </si>
  <si>
    <t>Tranzit</t>
  </si>
  <si>
    <t>InternalCode</t>
  </si>
  <si>
    <t>ПЧМВ-Варна</t>
  </si>
  <si>
    <t>Бургас Изток 2</t>
  </si>
  <si>
    <t>Порт България Уест</t>
  </si>
  <si>
    <t>Балчик</t>
  </si>
  <si>
    <t>Терминал за базови масла (ПЧМВ)</t>
  </si>
  <si>
    <t>Строителен и технически флот</t>
  </si>
  <si>
    <t>ПЧМВ- сдаване отпадъци</t>
  </si>
  <si>
    <t>КРЗ Одесос</t>
  </si>
  <si>
    <t>МТГ - Делфин</t>
  </si>
  <si>
    <t>Марианопол</t>
  </si>
  <si>
    <t>Булярд</t>
  </si>
  <si>
    <t>Булпорт - Логистика</t>
  </si>
  <si>
    <t>Бургас Изток 2a</t>
  </si>
  <si>
    <t>Бургас Запад</t>
  </si>
  <si>
    <t>Пристанище Несебър</t>
  </si>
  <si>
    <t>Росенец</t>
  </si>
  <si>
    <t>Кораборемонтен завод Порт-Бургас</t>
  </si>
  <si>
    <t>Трансстрой-Бургас</t>
  </si>
  <si>
    <t>Бургаски корабостроителници южен кей – Л</t>
  </si>
  <si>
    <t>Бургаски корабостроителници</t>
  </si>
  <si>
    <t>t</t>
  </si>
  <si>
    <t>Тип 1</t>
  </si>
  <si>
    <t>Type 1</t>
  </si>
  <si>
    <t>Тип 2</t>
  </si>
  <si>
    <t>Type 2</t>
  </si>
  <si>
    <t>Товаро-разтоварна дейност</t>
  </si>
  <si>
    <t>Превоз на екипаж</t>
  </si>
  <si>
    <t>Круиз</t>
  </si>
  <si>
    <t>Държавни поръчки</t>
  </si>
  <si>
    <t>Карантинна инспекция</t>
  </si>
  <si>
    <t>Убежище</t>
  </si>
  <si>
    <t>Ремонт на сух док</t>
  </si>
  <si>
    <t>Ремонт на мокър док</t>
  </si>
  <si>
    <t>Превоз пасажери</t>
  </si>
  <si>
    <t>Почистване</t>
  </si>
  <si>
    <t>Митническо оформяне</t>
  </si>
  <si>
    <t>Дегазиране</t>
  </si>
  <si>
    <t>Освобождаване на отпадъци</t>
  </si>
  <si>
    <t>Бункероване</t>
  </si>
  <si>
    <t>Смяна на екипаж</t>
  </si>
  <si>
    <t>Официално посещение</t>
  </si>
  <si>
    <t>Снабдяване</t>
  </si>
  <si>
    <t>Ремонт</t>
  </si>
  <si>
    <t>Извън експлоатация</t>
  </si>
  <si>
    <t>Чакащ направление</t>
  </si>
  <si>
    <t>3329A798595F4C20414B9E8F0A5FBB3A3A6E51BF1AE91142439206C69563A1B4CFA0DC20FAFA5F583FEC8FFCC8C7AA6837B083A4DFEB3BFECF15F7A7668A1423</t>
  </si>
  <si>
    <t>This Excel document allows you to enter data and import or export it to the format allowed by the Maritime Single Window - Bulgaria.</t>
  </si>
  <si>
    <t>втора версия</t>
  </si>
  <si>
    <t>BunkerType</t>
  </si>
  <si>
    <t>HFO</t>
  </si>
  <si>
    <t>heavy fuel oil</t>
  </si>
  <si>
    <t>IFO</t>
  </si>
  <si>
    <t>intermediate fuel oil</t>
  </si>
  <si>
    <t>LNG</t>
  </si>
  <si>
    <t>liquefied natural gas</t>
  </si>
  <si>
    <t>LO</t>
  </si>
  <si>
    <t>lubrication oil</t>
  </si>
  <si>
    <t>LPG</t>
  </si>
  <si>
    <t>liquefied petroleum gas</t>
  </si>
  <si>
    <t>MDO</t>
  </si>
  <si>
    <t>marine diesel oil</t>
  </si>
  <si>
    <t>MFO</t>
  </si>
  <si>
    <t>marine fuel oil</t>
  </si>
  <si>
    <t>MGO</t>
  </si>
  <si>
    <t>marine gas oil</t>
  </si>
  <si>
    <t>any other type of bunkers</t>
  </si>
  <si>
    <t>CargoType</t>
  </si>
  <si>
    <t>CERIALS</t>
  </si>
  <si>
    <t>Насипен товар – зърнени храни, шрот при производство на хранителни продукти</t>
  </si>
  <si>
    <t>CHEMICAL</t>
  </si>
  <si>
    <t>Наливен товар – химически вещества</t>
  </si>
  <si>
    <t>COAL</t>
  </si>
  <si>
    <t>Насипен товар – въглища, руди, суровини</t>
  </si>
  <si>
    <t>CONT</t>
  </si>
  <si>
    <t>Контейнери</t>
  </si>
  <si>
    <t>FERTILIZER</t>
  </si>
  <si>
    <t>Насипен товар – изкуствени торове</t>
  </si>
  <si>
    <t>FOOD</t>
  </si>
  <si>
    <t>FROZEN</t>
  </si>
  <si>
    <t>Замразени или охладени пакетирани товари</t>
  </si>
  <si>
    <t>GENERAL</t>
  </si>
  <si>
    <t>Генерален товар</t>
  </si>
  <si>
    <t>OTHER</t>
  </si>
  <si>
    <t>PASSENGERS</t>
  </si>
  <si>
    <t>Пътници</t>
  </si>
  <si>
    <t>PETROL</t>
  </si>
  <si>
    <t>RORO</t>
  </si>
  <si>
    <t>Ro-Ro, Ro-Lo, вагони</t>
  </si>
  <si>
    <t>SCRAP</t>
  </si>
  <si>
    <t>Скрап</t>
  </si>
  <si>
    <t>WOOD</t>
  </si>
  <si>
    <t>Дървен материал и производни</t>
  </si>
  <si>
    <t>Dry bulk – agricultural products, pellets for food products</t>
  </si>
  <si>
    <t>Liquid bulk – chemical substances</t>
  </si>
  <si>
    <t>Dry bulk– coal, ores, raw materials</t>
  </si>
  <si>
    <t>Containers</t>
  </si>
  <si>
    <t>Dry bulk  - fertilizers</t>
  </si>
  <si>
    <t>Наливен товар – товари на  хранителната промишленост</t>
  </si>
  <si>
    <t>Liquid bulk – goods in the food industry</t>
  </si>
  <si>
    <t>Frozen or chilled packaged cargo</t>
  </si>
  <si>
    <t>General cargo</t>
  </si>
  <si>
    <t>Other goods</t>
  </si>
  <si>
    <t>Passengers</t>
  </si>
  <si>
    <t>Наливен товар – нефт и негови производни, втечнени газове</t>
  </si>
  <si>
    <t>Liquid bulk – grude oil and oil products,liquefied gas</t>
  </si>
  <si>
    <t>Roll-on roll-off, rail wagons</t>
  </si>
  <si>
    <t>Scrap</t>
  </si>
  <si>
    <t>Timbers and derivatives</t>
  </si>
  <si>
    <t>тежко гориво</t>
  </si>
  <si>
    <t>средно корабно гориво</t>
  </si>
  <si>
    <t>втечнен природен газ</t>
  </si>
  <si>
    <t>смазочно масло</t>
  </si>
  <si>
    <t>втечнен пропан бутан</t>
  </si>
  <si>
    <t>корабно дизелово гориво</t>
  </si>
  <si>
    <t>корабно гориво</t>
  </si>
  <si>
    <t>леко корабно гориво</t>
  </si>
  <si>
    <t>други</t>
  </si>
  <si>
    <t>1.0</t>
  </si>
  <si>
    <t>МАРПОЛ Анекс I - Омаслени сантинни води</t>
  </si>
  <si>
    <t>МАРПОЛ Анекс I - Нефтени остатъци, утайки</t>
  </si>
  <si>
    <t>МАРПОЛ Анекс I - Омаслени води от миене на танкове</t>
  </si>
  <si>
    <t>МАРПОЛ Анекс I - Угар и утайки от почистването на танкове</t>
  </si>
  <si>
    <t>МАРПОЛ Анекс II - Вещество категория X</t>
  </si>
  <si>
    <t>МАРПОЛ Анекс II - Вещество категория Y</t>
  </si>
  <si>
    <t>МАРПОЛ Анекс II - Вещество категория Z</t>
  </si>
  <si>
    <t>МАРПОЛ Анекс II - ДВ - Друго вещество</t>
  </si>
  <si>
    <t>МАРПОЛ Анекс IV - Отпадъчни води</t>
  </si>
  <si>
    <t>МАРПОЛ Анекс V - А. Пластмаси</t>
  </si>
  <si>
    <t>МАРПОЛ Анекс V - B. Хранителни отпадъци</t>
  </si>
  <si>
    <t>МАРПОЛ Анекс V - C. Битови отпадъци (хартиени продукти, парцали, стъкло, метал, бутилки, глинени съдове и др.)</t>
  </si>
  <si>
    <t>МАРПОЛ Анекс V - D. Мазнини за готвене</t>
  </si>
  <si>
    <t>МАРПОЛ Анекс V - E. Пепел от инсинератор</t>
  </si>
  <si>
    <t>МАРПОЛ Анекс V - F. Експлоатационни отпадъци</t>
  </si>
  <si>
    <t>МАРПОЛ Анекс V - G. Животински трупове</t>
  </si>
  <si>
    <t>MARPOL Annex V - G. Animal carcass(es)</t>
  </si>
  <si>
    <t>МАРПОЛ Анекс V - H. Риболовни уреди</t>
  </si>
  <si>
    <t>MARPOL Annex V - H. Fishing gear</t>
  </si>
  <si>
    <t>МАРПОЛ Анекс V - I. Отпадъци от електрическо и електронно оборудване</t>
  </si>
  <si>
    <t>MARPOL Annex V - I. E-waste</t>
  </si>
  <si>
    <t>МАРПОЛ Анекс VI - Озоноразрушаващи вещества и оборудване, съдържащо такива вещества</t>
  </si>
  <si>
    <t>MARPOL Annex VI - Ozone depleting substances and equipment containing such substances</t>
  </si>
  <si>
    <t>МАРПОЛ Анекс VI - Остатъци от пречистването на отработени газове</t>
  </si>
  <si>
    <t>MARPOL Annex VI - Exhaust gas cleaning residues</t>
  </si>
  <si>
    <t>Други отпадъци, които не са в обхвата на МАРПОЛ - пасивно уловени отпадъци</t>
  </si>
  <si>
    <t>Waste not covered by MARPOL - Passively fished waste</t>
  </si>
  <si>
    <t>FacilityOperatorCode</t>
  </si>
  <si>
    <t>Поддържане чистотата на морските води  АД, офис Варна</t>
  </si>
  <si>
    <t>Marine Antipollution Enterprise   JSCO, Branch Varna</t>
  </si>
  <si>
    <t>Общинско предприятие "Чистота еко" Бургас</t>
  </si>
  <si>
    <t>„ПЧМВ“ АД- Южна промишлена зона, Терминал за базови масла, Брегова пречиствателна станция</t>
  </si>
  <si>
    <t>WasteOperatorCode</t>
  </si>
  <si>
    <t>Поддържане  чистотата на морските води  АД ,офис Варна</t>
  </si>
  <si>
    <t>Marine Antipolution Enterprise  JSCO, branch Varna</t>
  </si>
  <si>
    <t>Поддържане чистотата на морските води АД ,офис Бургас</t>
  </si>
  <si>
    <t>Marine Antipollution Enterprise  JSCO, branch Burgas</t>
  </si>
  <si>
    <t>Ocean Shipping LTD</t>
  </si>
  <si>
    <t>0001</t>
  </si>
  <si>
    <t>0002</t>
  </si>
  <si>
    <t>0003</t>
  </si>
  <si>
    <t>en</t>
  </si>
  <si>
    <t>0013</t>
  </si>
  <si>
    <t>АЛСИ ЕООД</t>
  </si>
  <si>
    <t>Alsi EOOD</t>
  </si>
  <si>
    <t>0011</t>
  </si>
  <si>
    <t>БМФ Порт Бургас ЕАД</t>
  </si>
  <si>
    <t>BMF Port Burgas</t>
  </si>
  <si>
    <t>0018</t>
  </si>
  <si>
    <t>Булимпекс АД</t>
  </si>
  <si>
    <t>Bulimpeks AD</t>
  </si>
  <si>
    <t>0005</t>
  </si>
  <si>
    <t>Булярд корабостроителна индустрия АД</t>
  </si>
  <si>
    <t>BULYARD Shipbuilding Industry ЕAD</t>
  </si>
  <si>
    <t>0012</t>
  </si>
  <si>
    <t>Водмар ЕАД</t>
  </si>
  <si>
    <t>Vodmar</t>
  </si>
  <si>
    <t>0008</t>
  </si>
  <si>
    <t>Екипмар ЕООД</t>
  </si>
  <si>
    <t>Ekipmar EOOD</t>
  </si>
  <si>
    <t>0015</t>
  </si>
  <si>
    <t>Екотой - сервис ООД</t>
  </si>
  <si>
    <t>Ecotoy - service OOD</t>
  </si>
  <si>
    <t>0007</t>
  </si>
  <si>
    <t>Консорциум марина-Балчик AD</t>
  </si>
  <si>
    <t>Konsorcium Marina-Balchik AD</t>
  </si>
  <si>
    <t>0006</t>
  </si>
  <si>
    <t>Кораборемонтен завод Одесос АД</t>
  </si>
  <si>
    <t>Odessos Shiprepair Yard S.A..</t>
  </si>
  <si>
    <t>0010</t>
  </si>
  <si>
    <t>Лукойл Нефтохим Бургас АД</t>
  </si>
  <si>
    <t>LUKOIL Neftohim Burgas AD</t>
  </si>
  <si>
    <t>0019</t>
  </si>
  <si>
    <t>Марина Несебър ЕООД</t>
  </si>
  <si>
    <t>Marina Nesebar EOOD</t>
  </si>
  <si>
    <t>Океан Шипинг ООД</t>
  </si>
  <si>
    <t>0016</t>
  </si>
  <si>
    <t>Партнерс ООД</t>
  </si>
  <si>
    <t>Partners OOD</t>
  </si>
  <si>
    <t>0004</t>
  </si>
  <si>
    <t>Полихим - СС ЕООД</t>
  </si>
  <si>
    <t>Polihim - SS" EOOD</t>
  </si>
  <si>
    <t>0009</t>
  </si>
  <si>
    <t>Пристанище Бургас АД</t>
  </si>
  <si>
    <t>Port of Burgas EAD</t>
  </si>
  <si>
    <t>0014</t>
  </si>
  <si>
    <t>Пристанище Трансстрой - Бургас ЕООД</t>
  </si>
  <si>
    <t>Port Transtroy - Burgas EOOD</t>
  </si>
  <si>
    <t>0017</t>
  </si>
  <si>
    <t>Финтрайд-инженеринг ЕООД</t>
  </si>
  <si>
    <t>Fintrejd - invenering EOOD</t>
  </si>
  <si>
    <t>Аспарухово</t>
  </si>
  <si>
    <t>admin1sd</t>
  </si>
  <si>
    <t>NULL</t>
  </si>
  <si>
    <t>VAS</t>
  </si>
  <si>
    <t>Asparuhovo</t>
  </si>
  <si>
    <t>VBL</t>
  </si>
  <si>
    <t>Balchik</t>
  </si>
  <si>
    <t>Балчик рейд</t>
  </si>
  <si>
    <t>VRB</t>
  </si>
  <si>
    <t>Balchik Anchorage</t>
  </si>
  <si>
    <t>2015-02-04 17:08:53.070</t>
  </si>
  <si>
    <t>VLG</t>
  </si>
  <si>
    <t>Bulport logistics</t>
  </si>
  <si>
    <t>VBY</t>
  </si>
  <si>
    <t>Bulyard</t>
  </si>
  <si>
    <t>Бургас рейд</t>
  </si>
  <si>
    <t>BRB</t>
  </si>
  <si>
    <t>Burgas Anchorage</t>
  </si>
  <si>
    <t>BEP</t>
  </si>
  <si>
    <t>Burgas East 1</t>
  </si>
  <si>
    <t>BEB</t>
  </si>
  <si>
    <t>Burgas East 2</t>
  </si>
  <si>
    <t>BET</t>
  </si>
  <si>
    <t>Burgas East 2A</t>
  </si>
  <si>
    <t>BSY</t>
  </si>
  <si>
    <t>Burgas Shipyard</t>
  </si>
  <si>
    <t>BSL</t>
  </si>
  <si>
    <t>Burgas shipyard south quay– L</t>
  </si>
  <si>
    <t>BWP</t>
  </si>
  <si>
    <t>Burgas West</t>
  </si>
  <si>
    <t>VFK</t>
  </si>
  <si>
    <t>Ferryboat Complex - Varna</t>
  </si>
  <si>
    <t>BKR</t>
  </si>
  <si>
    <t>KRZ Port - Bourgas</t>
  </si>
  <si>
    <t>VBM</t>
  </si>
  <si>
    <t>Marianopol</t>
  </si>
  <si>
    <t>VMD</t>
  </si>
  <si>
    <t>MTG Dolphin</t>
  </si>
  <si>
    <t>BNS</t>
  </si>
  <si>
    <t>Nessebar</t>
  </si>
  <si>
    <t>Несебър рейд</t>
  </si>
  <si>
    <t>BRN</t>
  </si>
  <si>
    <t xml:space="preserve">Nessebar Anchorage </t>
  </si>
  <si>
    <t>VOP</t>
  </si>
  <si>
    <t>Odesos PBM- Varna</t>
  </si>
  <si>
    <t>VOS</t>
  </si>
  <si>
    <t>ODESSOS Shiprepair Yard</t>
  </si>
  <si>
    <t>VEP</t>
  </si>
  <si>
    <t>Passenger terminal</t>
  </si>
  <si>
    <t>VPC</t>
  </si>
  <si>
    <t>PChMV-Varna</t>
  </si>
  <si>
    <t>VPO</t>
  </si>
  <si>
    <t>PChMV-Varna Oil</t>
  </si>
  <si>
    <t>VPW</t>
  </si>
  <si>
    <t>PChMV-Varna Waste</t>
  </si>
  <si>
    <t>VPE</t>
  </si>
  <si>
    <t>Petrol</t>
  </si>
  <si>
    <t>BBW</t>
  </si>
  <si>
    <t>Port Bulgaria West</t>
  </si>
  <si>
    <t>VLP</t>
  </si>
  <si>
    <t>Port Lesport</t>
  </si>
  <si>
    <t>BRZ</t>
  </si>
  <si>
    <t>Rosenetz</t>
  </si>
  <si>
    <t>VST</t>
  </si>
  <si>
    <t>STF</t>
  </si>
  <si>
    <t>VTR</t>
  </si>
  <si>
    <t>TEREM - KRZ</t>
  </si>
  <si>
    <t>ТЕЦ-Езерово</t>
  </si>
  <si>
    <t>2019-01-11 14:44:29.047</t>
  </si>
  <si>
    <t>kkrasteva</t>
  </si>
  <si>
    <t>VEZ</t>
  </si>
  <si>
    <t>TPP Ezerovo</t>
  </si>
  <si>
    <t>BTR</t>
  </si>
  <si>
    <t>Transstroy</t>
  </si>
  <si>
    <t>Царево</t>
  </si>
  <si>
    <t>BRT</t>
  </si>
  <si>
    <t>Tsarevo</t>
  </si>
  <si>
    <t>VEC</t>
  </si>
  <si>
    <t>Varna - East</t>
  </si>
  <si>
    <t>VWE</t>
  </si>
  <si>
    <t>Varna - West</t>
  </si>
  <si>
    <t>Варна рейд Езеро</t>
  </si>
  <si>
    <t>VRL</t>
  </si>
  <si>
    <t>Varna Lake Anchorage</t>
  </si>
  <si>
    <t>Варна рейд</t>
  </si>
  <si>
    <t>VRS</t>
  </si>
  <si>
    <t xml:space="preserve">Varna Sea Anchorage </t>
  </si>
  <si>
    <t>PortFacilityNameEN</t>
  </si>
  <si>
    <t>МАРПОЛ Анекс V - K. Остатъци от товари (опасни за морската среда)</t>
  </si>
  <si>
    <t>МАРПОЛ Анекс V - J. Остатъци от товари (безопасни за морската среда)</t>
  </si>
  <si>
    <t>MARPOL Annex V - K. Cargo residues (Harmful tо the Marine Environment - HME)</t>
  </si>
  <si>
    <t>MARPOL Annex V - J. Cargo residues (non - HME)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</si>
</sst>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d/m/yyyy\ hh:mm"/>
  </numFmts>
  <fonts count="17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333333"/>
      <name val="Arial"/>
      <family val="2"/>
      <charset val="204"/>
    </font>
    <font>
      <u/>
      <sz val="13"/>
      <color rgb="FF333333"/>
      <name val="Inherit"/>
    </font>
    <font>
      <b/>
      <sz val="10"/>
      <color rgb="FF333333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333333"/>
      <name val="Helvetica"/>
      <family val="2"/>
    </font>
    <font>
      <u/>
      <sz val="11"/>
      <color theme="1"/>
      <name val="Calibri"/>
      <family val="2"/>
      <charset val="204"/>
      <scheme val="minor"/>
    </font>
    <font>
      <u/>
      <sz val="13"/>
      <color theme="1" tint="0.14999847407452621"/>
      <name val="Inherit"/>
      <charset val="204"/>
    </font>
    <font>
      <sz val="11"/>
      <color theme="0"/>
      <name val="Calibri"/>
      <family val="2"/>
      <charset val="204"/>
      <scheme val="minor"/>
    </font>
    <font>
      <u/>
      <sz val="13"/>
      <color theme="1" tint="0.1499984740745262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u/>
      <sz val="13"/>
      <color rgb="FF333333"/>
      <name val="Arial"/>
      <family val="2"/>
      <charset val="204"/>
    </font>
    <font>
      <sz val="10"/>
      <color theme="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CF4E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EEBE9"/>
        <bgColor indexed="64"/>
      </patternFill>
    </fill>
    <fill>
      <patternFill patternType="solid">
        <fgColor rgb="FFADB3D1"/>
        <bgColor indexed="64"/>
      </patternFill>
    </fill>
    <fill>
      <patternFill patternType="solid">
        <fgColor rgb="FFD8D8E9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E6EAEE"/>
        <bgColor indexed="64"/>
      </patternFill>
    </fill>
    <fill>
      <patternFill patternType="solid">
        <fgColor rgb="FFEBEEF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170">
    <xf numFmtId="0" fontId="0" fillId="0" borderId="0" xfId="0"/>
    <xf numFmtId="0" fontId="3" fillId="0" borderId="0" xfId="0" applyFont="1"/>
    <xf numFmtId="0" fontId="1" fillId="0" borderId="0" xfId="0" applyFont="1"/>
    <xf numFmtId="0" fontId="7" fillId="0" borderId="0" xfId="2"/>
    <xf numFmtId="0" fontId="2" fillId="0" borderId="0" xfId="0" applyFont="1"/>
    <xf numFmtId="0" fontId="4" fillId="0" borderId="0" xfId="0" applyFont="1" applyAlignment="1"/>
    <xf numFmtId="0" fontId="0" fillId="0" borderId="0" xfId="0" applyBorder="1"/>
    <xf numFmtId="0" fontId="0" fillId="0" borderId="0" xfId="0" applyAlignment="1"/>
    <xf numFmtId="0" fontId="0" fillId="0" borderId="0" xfId="0" applyBorder="1" applyProtection="1">
      <protection locked="0"/>
    </xf>
    <xf numFmtId="0" fontId="0" fillId="0" borderId="0" xfId="0" applyNumberFormat="1"/>
    <xf numFmtId="14" fontId="0" fillId="0" borderId="0" xfId="0" applyNumberFormat="1" applyBorder="1" applyAlignment="1" applyProtection="1">
      <alignment wrapText="1"/>
      <protection locked="0"/>
    </xf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Border="1" applyAlignment="1" applyProtection="1">
      <alignment vertical="top"/>
      <protection locked="0"/>
    </xf>
    <xf numFmtId="0" fontId="9" fillId="0" borderId="0" xfId="0" applyFont="1" applyBorder="1" applyAlignment="1" applyProtection="1">
      <protection locked="0"/>
    </xf>
    <xf numFmtId="22" fontId="0" fillId="0" borderId="0" xfId="0" applyNumberForma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0" fontId="0" fillId="0" borderId="0" xfId="0" applyFont="1" applyBorder="1" applyAlignment="1" applyProtection="1">
      <alignment vertical="top"/>
      <protection locked="0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 applyProtection="1">
      <alignment horizontal="left" vertical="center"/>
      <protection locked="0"/>
    </xf>
    <xf numFmtId="0" fontId="0" fillId="2" borderId="0" xfId="0" applyFill="1" applyBorder="1"/>
    <xf numFmtId="0" fontId="0" fillId="2" borderId="7" xfId="0" applyFill="1" applyBorder="1"/>
    <xf numFmtId="0" fontId="0" fillId="2" borderId="3" xfId="0" applyFill="1" applyBorder="1"/>
    <xf numFmtId="0" fontId="3" fillId="2" borderId="8" xfId="0" applyFont="1" applyFill="1" applyBorder="1"/>
    <xf numFmtId="0" fontId="3" fillId="2" borderId="0" xfId="0" applyFont="1" applyFill="1" applyBorder="1"/>
    <xf numFmtId="0" fontId="0" fillId="2" borderId="8" xfId="0" applyFill="1" applyBorder="1"/>
    <xf numFmtId="0" fontId="5" fillId="2" borderId="8" xfId="0" applyFont="1" applyFill="1" applyBorder="1" applyAlignment="1">
      <alignment horizontal="center" vertical="center"/>
    </xf>
    <xf numFmtId="0" fontId="0" fillId="2" borderId="9" xfId="0" applyFill="1" applyBorder="1"/>
    <xf numFmtId="0" fontId="0" fillId="2" borderId="4" xfId="0" applyFill="1" applyBorder="1"/>
    <xf numFmtId="0" fontId="0" fillId="2" borderId="5" xfId="0" applyFill="1" applyBorder="1"/>
    <xf numFmtId="0" fontId="0" fillId="3" borderId="1" xfId="0" applyFill="1" applyBorder="1" applyProtection="1">
      <protection locked="0"/>
    </xf>
    <xf numFmtId="164" fontId="0" fillId="3" borderId="1" xfId="0" applyNumberFormat="1" applyFill="1" applyBorder="1" applyProtection="1">
      <protection locked="0"/>
    </xf>
    <xf numFmtId="1" fontId="0" fillId="3" borderId="1" xfId="0" applyNumberFormat="1" applyFill="1" applyBorder="1" applyProtection="1">
      <protection locked="0"/>
    </xf>
    <xf numFmtId="14" fontId="0" fillId="3" borderId="1" xfId="0" applyNumberFormat="1" applyFill="1" applyBorder="1" applyAlignment="1" applyProtection="1">
      <alignment wrapText="1"/>
      <protection locked="0"/>
    </xf>
    <xf numFmtId="0" fontId="0" fillId="4" borderId="0" xfId="0" applyFill="1" applyBorder="1" applyAlignment="1" applyProtection="1">
      <alignment vertical="top"/>
      <protection locked="0"/>
    </xf>
    <xf numFmtId="0" fontId="0" fillId="4" borderId="0" xfId="0" applyFill="1" applyBorder="1"/>
    <xf numFmtId="0" fontId="5" fillId="4" borderId="0" xfId="0" applyFont="1" applyFill="1" applyBorder="1" applyAlignment="1">
      <alignment horizontal="center" wrapText="1"/>
    </xf>
    <xf numFmtId="0" fontId="3" fillId="4" borderId="8" xfId="0" applyFont="1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8" xfId="0" applyFont="1" applyFill="1" applyBorder="1"/>
    <xf numFmtId="0" fontId="3" fillId="4" borderId="0" xfId="0" applyFont="1" applyFill="1" applyBorder="1"/>
    <xf numFmtId="0" fontId="0" fillId="4" borderId="3" xfId="0" applyFill="1" applyBorder="1"/>
    <xf numFmtId="0" fontId="3" fillId="4" borderId="0" xfId="0" applyFont="1" applyFill="1" applyBorder="1" applyAlignment="1">
      <alignment wrapText="1"/>
    </xf>
    <xf numFmtId="0" fontId="4" fillId="4" borderId="0" xfId="0" applyFont="1" applyFill="1" applyBorder="1" applyAlignment="1"/>
    <xf numFmtId="0" fontId="3" fillId="4" borderId="8" xfId="0" applyFont="1" applyFill="1" applyBorder="1" applyAlignment="1">
      <alignment wrapText="1"/>
    </xf>
    <xf numFmtId="0" fontId="5" fillId="4" borderId="8" xfId="0" applyFont="1" applyFill="1" applyBorder="1" applyAlignment="1">
      <alignment horizontal="center" wrapText="1"/>
    </xf>
    <xf numFmtId="0" fontId="0" fillId="4" borderId="9" xfId="0" applyFill="1" applyBorder="1"/>
    <xf numFmtId="0" fontId="0" fillId="4" borderId="4" xfId="0" applyFill="1" applyBorder="1"/>
    <xf numFmtId="0" fontId="3" fillId="3" borderId="1" xfId="0" applyFont="1" applyFill="1" applyBorder="1" applyProtection="1">
      <protection locked="0"/>
    </xf>
    <xf numFmtId="0" fontId="4" fillId="6" borderId="7" xfId="0" applyFont="1" applyFill="1" applyBorder="1" applyAlignment="1"/>
    <xf numFmtId="0" fontId="0" fillId="6" borderId="3" xfId="0" applyFill="1" applyBorder="1"/>
    <xf numFmtId="0" fontId="0" fillId="6" borderId="9" xfId="0" applyFill="1" applyBorder="1"/>
    <xf numFmtId="0" fontId="0" fillId="6" borderId="4" xfId="0" applyFill="1" applyBorder="1"/>
    <xf numFmtId="0" fontId="0" fillId="6" borderId="5" xfId="0" applyFill="1" applyBorder="1"/>
    <xf numFmtId="0" fontId="0" fillId="7" borderId="7" xfId="0" applyFill="1" applyBorder="1"/>
    <xf numFmtId="0" fontId="3" fillId="7" borderId="8" xfId="0" applyFont="1" applyFill="1" applyBorder="1" applyAlignment="1">
      <alignment wrapText="1"/>
    </xf>
    <xf numFmtId="0" fontId="0" fillId="7" borderId="0" xfId="0" applyFill="1" applyBorder="1"/>
    <xf numFmtId="0" fontId="3" fillId="7" borderId="0" xfId="0" applyFont="1" applyFill="1" applyBorder="1" applyAlignment="1">
      <alignment wrapText="1"/>
    </xf>
    <xf numFmtId="0" fontId="0" fillId="7" borderId="3" xfId="0" applyFill="1" applyBorder="1"/>
    <xf numFmtId="0" fontId="0" fillId="7" borderId="8" xfId="0" applyFill="1" applyBorder="1"/>
    <xf numFmtId="0" fontId="0" fillId="7" borderId="9" xfId="0" applyFill="1" applyBorder="1"/>
    <xf numFmtId="0" fontId="0" fillId="7" borderId="4" xfId="0" applyFill="1" applyBorder="1"/>
    <xf numFmtId="0" fontId="0" fillId="7" borderId="5" xfId="0" applyFill="1" applyBorder="1"/>
    <xf numFmtId="0" fontId="0" fillId="8" borderId="7" xfId="0" applyFill="1" applyBorder="1"/>
    <xf numFmtId="0" fontId="3" fillId="8" borderId="8" xfId="0" applyFont="1" applyFill="1" applyBorder="1"/>
    <xf numFmtId="0" fontId="0" fillId="8" borderId="0" xfId="0" applyFill="1" applyBorder="1"/>
    <xf numFmtId="0" fontId="3" fillId="8" borderId="0" xfId="0" applyFont="1" applyFill="1" applyBorder="1"/>
    <xf numFmtId="0" fontId="0" fillId="8" borderId="3" xfId="0" applyFill="1" applyBorder="1"/>
    <xf numFmtId="0" fontId="0" fillId="8" borderId="8" xfId="0" applyFill="1" applyBorder="1"/>
    <xf numFmtId="0" fontId="3" fillId="8" borderId="0" xfId="0" applyFont="1" applyFill="1" applyBorder="1" applyAlignment="1">
      <alignment wrapText="1"/>
    </xf>
    <xf numFmtId="0" fontId="2" fillId="8" borderId="0" xfId="0" applyFont="1" applyFill="1" applyBorder="1" applyAlignment="1">
      <alignment horizontal="left"/>
    </xf>
    <xf numFmtId="0" fontId="2" fillId="8" borderId="3" xfId="0" applyFont="1" applyFill="1" applyBorder="1" applyAlignment="1">
      <alignment horizontal="left"/>
    </xf>
    <xf numFmtId="0" fontId="4" fillId="4" borderId="7" xfId="0" applyFont="1" applyFill="1" applyBorder="1" applyAlignment="1">
      <alignment vertical="center"/>
    </xf>
    <xf numFmtId="0" fontId="0" fillId="5" borderId="7" xfId="0" applyFill="1" applyBorder="1"/>
    <xf numFmtId="0" fontId="0" fillId="5" borderId="3" xfId="0" applyFill="1" applyBorder="1" applyAlignment="1"/>
    <xf numFmtId="0" fontId="0" fillId="5" borderId="3" xfId="0" applyFill="1" applyBorder="1"/>
    <xf numFmtId="0" fontId="0" fillId="5" borderId="9" xfId="0" applyFill="1" applyBorder="1"/>
    <xf numFmtId="0" fontId="0" fillId="5" borderId="4" xfId="0" applyFill="1" applyBorder="1"/>
    <xf numFmtId="0" fontId="0" fillId="5" borderId="5" xfId="0" applyFill="1" applyBorder="1"/>
    <xf numFmtId="0" fontId="0" fillId="5" borderId="0" xfId="0" applyFill="1" applyBorder="1"/>
    <xf numFmtId="0" fontId="0" fillId="5" borderId="8" xfId="0" applyFill="1" applyBorder="1"/>
    <xf numFmtId="0" fontId="0" fillId="0" borderId="0" xfId="0" applyAlignment="1" applyProtection="1">
      <alignment horizontal="left" indent="30"/>
    </xf>
    <xf numFmtId="0" fontId="0" fillId="4" borderId="0" xfId="0" applyFill="1" applyBorder="1" applyAlignment="1" applyProtection="1">
      <alignment horizontal="left" vertical="center"/>
    </xf>
    <xf numFmtId="0" fontId="0" fillId="4" borderId="3" xfId="0" applyFill="1" applyBorder="1" applyAlignment="1" applyProtection="1">
      <alignment horizontal="left" vertical="center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vertical="top"/>
    </xf>
    <xf numFmtId="0" fontId="0" fillId="4" borderId="3" xfId="0" applyFill="1" applyBorder="1" applyProtection="1"/>
    <xf numFmtId="0" fontId="0" fillId="4" borderId="0" xfId="0" applyFill="1" applyBorder="1" applyProtection="1"/>
    <xf numFmtId="0" fontId="3" fillId="4" borderId="3" xfId="0" applyFont="1" applyFill="1" applyBorder="1" applyAlignment="1" applyProtection="1">
      <alignment horizontal="left" vertical="center" wrapText="1"/>
    </xf>
    <xf numFmtId="0" fontId="8" fillId="4" borderId="0" xfId="0" applyFont="1" applyFill="1" applyBorder="1" applyAlignment="1" applyProtection="1">
      <alignment horizontal="left" vertical="center" indent="1"/>
    </xf>
    <xf numFmtId="0" fontId="4" fillId="4" borderId="0" xfId="0" applyFont="1" applyFill="1" applyBorder="1" applyAlignment="1" applyProtection="1">
      <alignment horizontal="left"/>
    </xf>
    <xf numFmtId="0" fontId="0" fillId="4" borderId="4" xfId="0" applyFill="1" applyBorder="1" applyProtection="1"/>
    <xf numFmtId="0" fontId="3" fillId="4" borderId="4" xfId="0" applyFont="1" applyFill="1" applyBorder="1" applyAlignment="1" applyProtection="1">
      <alignment wrapText="1"/>
    </xf>
    <xf numFmtId="0" fontId="0" fillId="4" borderId="5" xfId="0" applyFill="1" applyBorder="1" applyProtection="1"/>
    <xf numFmtId="0" fontId="3" fillId="4" borderId="0" xfId="0" applyFont="1" applyFill="1" applyBorder="1" applyAlignment="1" applyProtection="1">
      <alignment wrapText="1"/>
    </xf>
    <xf numFmtId="0" fontId="11" fillId="5" borderId="0" xfId="0" applyFont="1" applyFill="1" applyBorder="1"/>
    <xf numFmtId="22" fontId="0" fillId="0" borderId="0" xfId="0" applyNumberFormat="1"/>
    <xf numFmtId="0" fontId="13" fillId="2" borderId="0" xfId="0" applyFont="1" applyFill="1" applyBorder="1" applyAlignment="1">
      <alignment horizontal="center" vertical="center"/>
    </xf>
    <xf numFmtId="0" fontId="14" fillId="3" borderId="1" xfId="0" applyFont="1" applyFill="1" applyBorder="1" applyProtection="1">
      <protection locked="0"/>
    </xf>
    <xf numFmtId="22" fontId="14" fillId="3" borderId="1" xfId="0" applyNumberFormat="1" applyFont="1" applyFill="1" applyBorder="1" applyAlignment="1" applyProtection="1">
      <alignment horizontal="left" vertical="center" wrapText="1"/>
      <protection locked="0"/>
    </xf>
    <xf numFmtId="14" fontId="14" fillId="3" borderId="1" xfId="0" applyNumberFormat="1" applyFont="1" applyFill="1" applyBorder="1" applyAlignment="1" applyProtection="1">
      <alignment wrapText="1"/>
      <protection locked="0"/>
    </xf>
    <xf numFmtId="0" fontId="14" fillId="3" borderId="1" xfId="0" applyFont="1" applyFill="1" applyBorder="1" applyAlignment="1" applyProtection="1">
      <alignment horizontal="left" vertical="center"/>
      <protection locked="0"/>
    </xf>
    <xf numFmtId="22" fontId="14" fillId="3" borderId="1" xfId="0" applyNumberFormat="1" applyFont="1" applyFill="1" applyBorder="1" applyAlignment="1" applyProtection="1">
      <alignment wrapText="1"/>
      <protection locked="0"/>
    </xf>
    <xf numFmtId="0" fontId="13" fillId="7" borderId="8" xfId="0" applyFont="1" applyFill="1" applyBorder="1" applyAlignment="1">
      <alignment horizontal="center"/>
    </xf>
    <xf numFmtId="0" fontId="13" fillId="7" borderId="0" xfId="0" applyFont="1" applyFill="1" applyBorder="1"/>
    <xf numFmtId="0" fontId="13" fillId="8" borderId="8" xfId="0" applyFont="1" applyFill="1" applyBorder="1" applyAlignment="1">
      <alignment horizontal="center"/>
    </xf>
    <xf numFmtId="0" fontId="13" fillId="8" borderId="0" xfId="0" applyFont="1" applyFill="1" applyBorder="1" applyAlignment="1">
      <alignment horizontal="left"/>
    </xf>
    <xf numFmtId="0" fontId="13" fillId="6" borderId="8" xfId="0" applyFont="1" applyFill="1" applyBorder="1" applyAlignment="1">
      <alignment horizontal="center" wrapText="1"/>
    </xf>
    <xf numFmtId="0" fontId="13" fillId="6" borderId="0" xfId="0" applyFont="1" applyFill="1" applyBorder="1" applyAlignment="1">
      <alignment horizontal="center" wrapText="1"/>
    </xf>
    <xf numFmtId="0" fontId="16" fillId="3" borderId="1" xfId="0" applyFont="1" applyFill="1" applyBorder="1" applyProtection="1">
      <protection locked="0"/>
    </xf>
    <xf numFmtId="0" fontId="5" fillId="5" borderId="8" xfId="0" applyFont="1" applyFill="1" applyBorder="1" applyAlignment="1">
      <alignment horizontal="center" wrapText="1"/>
    </xf>
    <xf numFmtId="0" fontId="5" fillId="5" borderId="0" xfId="0" applyFont="1" applyFill="1" applyBorder="1" applyAlignment="1">
      <alignment horizontal="left" wrapText="1"/>
    </xf>
    <xf numFmtId="0" fontId="14" fillId="5" borderId="8" xfId="0" applyFont="1" applyFill="1" applyBorder="1"/>
    <xf numFmtId="0" fontId="5" fillId="5" borderId="5" xfId="0" applyFont="1" applyFill="1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1" xfId="0" applyBorder="1" applyAlignment="1" applyProtection="1">
      <alignment wrapText="1"/>
    </xf>
    <xf numFmtId="0" fontId="0" fillId="0" borderId="1" xfId="0" applyBorder="1" applyAlignment="1" applyProtection="1">
      <alignment wrapText="1"/>
      <protection locked="0"/>
    </xf>
    <xf numFmtId="14" fontId="0" fillId="0" borderId="1" xfId="0" applyNumberFormat="1" applyBorder="1" applyAlignment="1" applyProtection="1">
      <alignment horizontal="left" wrapText="1"/>
    </xf>
    <xf numFmtId="2" fontId="14" fillId="3" borderId="1" xfId="0" applyNumberFormat="1" applyFont="1" applyFill="1" applyBorder="1" applyAlignment="1" applyProtection="1">
      <alignment wrapText="1"/>
      <protection locked="0"/>
    </xf>
    <xf numFmtId="49" fontId="0" fillId="0" borderId="1" xfId="0" applyNumberFormat="1" applyBorder="1" applyAlignment="1" applyProtection="1">
      <alignment wrapText="1"/>
    </xf>
    <xf numFmtId="22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9" borderId="7" xfId="0" applyFont="1" applyFill="1" applyBorder="1" applyAlignment="1"/>
    <xf numFmtId="0" fontId="0" fillId="9" borderId="0" xfId="0" applyFill="1" applyBorder="1"/>
    <xf numFmtId="0" fontId="0" fillId="9" borderId="3" xfId="0" applyFill="1" applyBorder="1"/>
    <xf numFmtId="0" fontId="13" fillId="9" borderId="0" xfId="0" applyFont="1" applyFill="1" applyBorder="1" applyAlignment="1">
      <alignment horizontal="center"/>
    </xf>
    <xf numFmtId="0" fontId="13" fillId="9" borderId="0" xfId="0" applyFont="1" applyFill="1" applyBorder="1" applyAlignment="1">
      <alignment horizontal="center" wrapText="1"/>
    </xf>
    <xf numFmtId="0" fontId="2" fillId="9" borderId="3" xfId="0" applyFont="1" applyFill="1" applyBorder="1" applyAlignment="1">
      <alignment horizontal="left"/>
    </xf>
    <xf numFmtId="0" fontId="2" fillId="9" borderId="5" xfId="0" applyFont="1" applyFill="1" applyBorder="1" applyAlignment="1">
      <alignment horizontal="left"/>
    </xf>
    <xf numFmtId="0" fontId="2" fillId="9" borderId="11" xfId="0" applyFont="1" applyFill="1" applyBorder="1" applyAlignment="1">
      <alignment horizontal="left"/>
    </xf>
    <xf numFmtId="0" fontId="2" fillId="9" borderId="10" xfId="0" applyFont="1" applyFill="1" applyBorder="1" applyAlignment="1">
      <alignment horizontal="left"/>
    </xf>
    <xf numFmtId="0" fontId="14" fillId="0" borderId="1" xfId="0" applyFont="1" applyBorder="1" applyAlignment="1" applyProtection="1">
      <alignment horizontal="left" vertical="center"/>
      <protection locked="0"/>
    </xf>
    <xf numFmtId="2" fontId="0" fillId="3" borderId="1" xfId="0" applyNumberFormat="1" applyFill="1" applyBorder="1" applyProtection="1">
      <protection locked="0"/>
    </xf>
    <xf numFmtId="0" fontId="0" fillId="0" borderId="1" xfId="0" applyBorder="1" applyProtection="1">
      <protection locked="0"/>
    </xf>
    <xf numFmtId="165" fontId="0" fillId="0" borderId="0" xfId="0" applyNumberFormat="1"/>
    <xf numFmtId="0" fontId="2" fillId="5" borderId="3" xfId="0" applyFont="1" applyFill="1" applyBorder="1" applyAlignment="1">
      <alignment wrapText="1"/>
    </xf>
    <xf numFmtId="0" fontId="2" fillId="6" borderId="3" xfId="0" applyFont="1" applyFill="1" applyBorder="1"/>
    <xf numFmtId="0" fontId="0" fillId="0" borderId="0" xfId="0" quotePrefix="1"/>
    <xf numFmtId="0" fontId="12" fillId="2" borderId="9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left" vertical="center"/>
    </xf>
    <xf numFmtId="0" fontId="0" fillId="3" borderId="1" xfId="0" applyFill="1" applyBorder="1" applyAlignment="1" applyProtection="1">
      <alignment horizontal="left" vertical="top"/>
      <protection locked="0"/>
    </xf>
    <xf numFmtId="0" fontId="12" fillId="2" borderId="8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left" vertical="center"/>
    </xf>
    <xf numFmtId="0" fontId="14" fillId="3" borderId="6" xfId="0" applyFont="1" applyFill="1" applyBorder="1" applyAlignment="1" applyProtection="1">
      <alignment horizontal="left" vertical="top"/>
      <protection locked="0"/>
    </xf>
    <xf numFmtId="0" fontId="14" fillId="3" borderId="2" xfId="0" applyFont="1" applyFill="1" applyBorder="1" applyAlignment="1" applyProtection="1">
      <alignment horizontal="left" vertical="top"/>
      <protection locked="0"/>
    </xf>
    <xf numFmtId="0" fontId="14" fillId="3" borderId="7" xfId="0" applyFont="1" applyFill="1" applyBorder="1" applyAlignment="1" applyProtection="1">
      <alignment horizontal="left" vertical="top"/>
      <protection locked="0"/>
    </xf>
    <xf numFmtId="0" fontId="14" fillId="3" borderId="8" xfId="0" applyFont="1" applyFill="1" applyBorder="1" applyAlignment="1" applyProtection="1">
      <alignment horizontal="left" vertical="top"/>
      <protection locked="0"/>
    </xf>
    <xf numFmtId="0" fontId="14" fillId="3" borderId="0" xfId="0" applyFont="1" applyFill="1" applyBorder="1" applyAlignment="1" applyProtection="1">
      <alignment horizontal="left" vertical="top"/>
      <protection locked="0"/>
    </xf>
    <xf numFmtId="0" fontId="14" fillId="3" borderId="3" xfId="0" applyFont="1" applyFill="1" applyBorder="1" applyAlignment="1" applyProtection="1">
      <alignment horizontal="left" vertical="top"/>
      <protection locked="0"/>
    </xf>
    <xf numFmtId="0" fontId="14" fillId="3" borderId="9" xfId="0" applyFont="1" applyFill="1" applyBorder="1" applyAlignment="1" applyProtection="1">
      <alignment horizontal="left" vertical="top"/>
      <protection locked="0"/>
    </xf>
    <xf numFmtId="0" fontId="14" fillId="3" borderId="4" xfId="0" applyFont="1" applyFill="1" applyBorder="1" applyAlignment="1" applyProtection="1">
      <alignment horizontal="left" vertical="top"/>
      <protection locked="0"/>
    </xf>
    <xf numFmtId="0" fontId="14" fillId="3" borderId="5" xfId="0" applyFont="1" applyFill="1" applyBorder="1" applyAlignment="1" applyProtection="1">
      <alignment horizontal="left" vertical="top"/>
      <protection locked="0"/>
    </xf>
    <xf numFmtId="0" fontId="10" fillId="4" borderId="8" xfId="0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/>
    </xf>
    <xf numFmtId="0" fontId="12" fillId="4" borderId="6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left" vertical="center"/>
    </xf>
    <xf numFmtId="0" fontId="15" fillId="7" borderId="6" xfId="0" applyFont="1" applyFill="1" applyBorder="1" applyAlignment="1">
      <alignment horizontal="left"/>
    </xf>
    <xf numFmtId="0" fontId="15" fillId="7" borderId="2" xfId="0" applyFont="1" applyFill="1" applyBorder="1" applyAlignment="1">
      <alignment horizontal="left"/>
    </xf>
    <xf numFmtId="0" fontId="15" fillId="8" borderId="6" xfId="0" applyFont="1" applyFill="1" applyBorder="1" applyAlignment="1">
      <alignment horizontal="left"/>
    </xf>
    <xf numFmtId="0" fontId="15" fillId="8" borderId="2" xfId="0" applyFont="1" applyFill="1" applyBorder="1" applyAlignment="1">
      <alignment horizontal="left"/>
    </xf>
    <xf numFmtId="0" fontId="4" fillId="9" borderId="2" xfId="0" applyFont="1" applyFill="1" applyBorder="1" applyAlignment="1">
      <alignment horizontal="left"/>
    </xf>
    <xf numFmtId="0" fontId="15" fillId="6" borderId="6" xfId="0" quotePrefix="1" applyFont="1" applyFill="1" applyBorder="1" applyAlignment="1">
      <alignment horizontal="left"/>
    </xf>
    <xf numFmtId="0" fontId="15" fillId="6" borderId="2" xfId="0" quotePrefix="1" applyFont="1" applyFill="1" applyBorder="1" applyAlignment="1">
      <alignment horizontal="left"/>
    </xf>
    <xf numFmtId="0" fontId="15" fillId="5" borderId="6" xfId="0" applyFont="1" applyFill="1" applyBorder="1" applyAlignment="1">
      <alignment horizontal="left"/>
    </xf>
    <xf numFmtId="0" fontId="15" fillId="5" borderId="2" xfId="0" applyFont="1" applyFill="1" applyBorder="1" applyAlignment="1">
      <alignment horizontal="left"/>
    </xf>
  </cellXfs>
  <cellStyles count="3">
    <cellStyle name="Normal" xfId="0" builtinId="0"/>
    <cellStyle name="Normal 2" xfId="1"/>
    <cellStyle name="Normal 2 2" xfId="2"/>
  </cellStyles>
  <dxfs count="21">
    <dxf>
      <numFmt numFmtId="165" formatCode="d/m/yyyy\ hh:mm"/>
    </dxf>
    <dxf>
      <numFmt numFmtId="165" formatCode="d/m/yyyy\ hh:mm"/>
    </dxf>
    <dxf>
      <numFmt numFmtId="165" formatCode="d/m/yyyy\ hh:mm"/>
    </dxf>
    <dxf>
      <numFmt numFmtId="165" formatCode="d/m/yyyy\ hh:mm"/>
    </dxf>
    <dxf>
      <numFmt numFmtId="27" formatCode="d/m/yyyy\ h:mm"/>
    </dxf>
    <dxf>
      <numFmt numFmtId="27" formatCode="d/m/yyyy\ h:mm"/>
    </dxf>
    <dxf>
      <numFmt numFmtId="165" formatCode="d/m/yyyy\ hh:mm"/>
    </dxf>
    <dxf>
      <numFmt numFmtId="165" formatCode="d/m/yyyy\ hh:mm"/>
    </dxf>
    <dxf>
      <numFmt numFmtId="165" formatCode="d/m/yyyy\ hh:mm"/>
    </dxf>
    <dxf>
      <numFmt numFmtId="165" formatCode="d/m/yyyy\ hh:mm"/>
    </dxf>
    <dxf>
      <numFmt numFmtId="165" formatCode="d/m/yyyy\ hh:mm"/>
    </dxf>
    <dxf>
      <numFmt numFmtId="165" formatCode="d/m/yyyy\ hh:mm"/>
    </dxf>
    <dxf>
      <numFmt numFmtId="165" formatCode="d/m/yyyy\ hh:mm"/>
    </dxf>
    <dxf>
      <numFmt numFmtId="165" formatCode="d/m/yyyy\ hh:mm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333333"/>
      <color rgb="FF93A6CE"/>
      <color rgb="FFADB3D1"/>
      <color rgb="FFAFBFD9"/>
      <color rgb="FFC6D3E4"/>
      <color rgb="FFDBE4F3"/>
      <color rgb="FFEBEEF3"/>
      <color rgb="FFE6EAEE"/>
      <color rgb="FFF5F5F5"/>
      <color rgb="FFD8D8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trlProps/ctrlProp1.xml><?xml version="1.0" encoding="utf-8"?>
<formControlPr xmlns="http://schemas.microsoft.com/office/spreadsheetml/2009/9/main" objectType="CheckBox" fmlaLink="$E$10" lockText="1"/>
</file>

<file path=xl/ctrlProps/ctrlProp2.xml><?xml version="1.0" encoding="utf-8"?>
<formControlPr xmlns="http://schemas.microsoft.com/office/spreadsheetml/2009/9/main" objectType="CheckBox" fmlaLink="$B$10" lockText="1"/>
</file>

<file path=xl/ctrlProps/ctrlProp3.xml><?xml version="1.0" encoding="utf-8"?>
<formControlPr xmlns="http://schemas.microsoft.com/office/spreadsheetml/2009/9/main" objectType="CheckBox" fmlaLink="$B$8" lockText="1"/>
</file>

<file path=xl/ctrlProps/ctrlProp4.xml><?xml version="1.0" encoding="utf-8"?>
<formControlPr xmlns="http://schemas.microsoft.com/office/spreadsheetml/2009/9/main" objectType="CheckBox" fmlaLink="$B$2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</xdr:row>
          <xdr:rowOff>19050</xdr:rowOff>
        </xdr:from>
        <xdr:to>
          <xdr:col>4</xdr:col>
          <xdr:colOff>1133475</xdr:colOff>
          <xdr:row>9</xdr:row>
          <xdr:rowOff>190500</xdr:rowOff>
        </xdr:to>
        <xdr:sp macro="" textlink="">
          <xdr:nvSpPr>
            <xdr:cNvPr id="16391" name="Check Box 7" hidden="1">
              <a:extLst>
                <a:ext uri="{63B3BB69-23CF-44E3-9099-C40C66FF867C}">
                  <a14:compatExt spid="_x0000_s163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38100</xdr:rowOff>
        </xdr:from>
        <xdr:to>
          <xdr:col>1</xdr:col>
          <xdr:colOff>1323975</xdr:colOff>
          <xdr:row>9</xdr:row>
          <xdr:rowOff>190500</xdr:rowOff>
        </xdr:to>
        <xdr:sp macro="" textlink="">
          <xdr:nvSpPr>
            <xdr:cNvPr id="16392" name="Check Box 8" hidden="1">
              <a:extLst>
                <a:ext uri="{63B3BB69-23CF-44E3-9099-C40C66FF867C}">
                  <a14:compatExt spid="_x0000_s163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19050</xdr:rowOff>
        </xdr:from>
        <xdr:to>
          <xdr:col>1</xdr:col>
          <xdr:colOff>1133475</xdr:colOff>
          <xdr:row>7</xdr:row>
          <xdr:rowOff>171450</xdr:rowOff>
        </xdr:to>
        <xdr:sp macro="" textlink="">
          <xdr:nvSpPr>
            <xdr:cNvPr id="16395" name="Check Box 11" hidden="1">
              <a:extLst>
                <a:ext uri="{63B3BB69-23CF-44E3-9099-C40C66FF867C}">
                  <a14:compatExt spid="_x0000_s163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</xdr:row>
          <xdr:rowOff>28575</xdr:rowOff>
        </xdr:from>
        <xdr:to>
          <xdr:col>1</xdr:col>
          <xdr:colOff>2009775</xdr:colOff>
          <xdr:row>1</xdr:row>
          <xdr:rowOff>171450</xdr:rowOff>
        </xdr:to>
        <xdr:sp macro="" textlink="">
          <xdr:nvSpPr>
            <xdr:cNvPr id="8200" name="Check Box 8" hidden="1">
              <a:extLst>
                <a:ext uri="{63B3BB69-23CF-44E3-9099-C40C66FF867C}">
                  <a14:compatExt spid="_x0000_s8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queryTables/queryTable1.xml><?xml version="1.0" encoding="utf-8"?>
<queryTable xmlns="http://schemas.openxmlformats.org/spreadsheetml/2006/main" name="ExternalData_4" connectionId="20" autoFormatId="16" applyNumberFormats="0" applyBorderFormats="0" applyFontFormats="0" applyPatternFormats="0" applyAlignmentFormats="0" applyWidthHeightFormats="0">
  <queryTableRefresh nextId="8">
    <queryTableFields count="3">
      <queryTableField id="1" name="ValidSanitationControlTyp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10.xml><?xml version="1.0" encoding="utf-8"?>
<queryTable xmlns="http://schemas.openxmlformats.org/spreadsheetml/2006/main" name="ExternalData_1" connectionId="27" autoFormatId="16" applyNumberFormats="0" applyBorderFormats="0" applyFontFormats="0" applyPatternFormats="0" applyAlignmentFormats="0" applyWidthHeightFormats="0">
  <queryTableRefresh nextId="8">
    <queryTableFields count="7">
      <queryTableField id="1" name="WasteType" tableColumnId="1"/>
      <queryTableField id="2" name="Description" tableColumnId="2"/>
      <queryTableField id="3" name="DescriptionEN" tableColumnId="3"/>
      <queryTableField id="4" name="CreatedOn" tableColumnId="4"/>
      <queryTableField id="5" name="CreatedBy" tableColumnId="5"/>
      <queryTableField id="6" name="ModifiedOn" tableColumnId="6"/>
      <queryTableField id="7" name="ModifiedBy" tableColumnId="7"/>
    </queryTableFields>
  </queryTableRefresh>
</queryTable>
</file>

<file path=xl/queryTables/queryTable11.xml><?xml version="1.0" encoding="utf-8"?>
<queryTable xmlns="http://schemas.openxmlformats.org/spreadsheetml/2006/main" name="ExternalData_1" connectionId="26" autoFormatId="16" applyNumberFormats="0" applyBorderFormats="0" applyFontFormats="0" applyPatternFormats="0" applyAlignmentFormats="0" applyWidthHeightFormats="0">
  <queryTableRefresh nextId="8">
    <queryTableFields count="7">
      <queryTableField id="1" name="WasteType" tableColumnId="1"/>
      <queryTableField id="2" name="Description" tableColumnId="2"/>
      <queryTableField id="3" name="DescriptionEN" tableColumnId="3"/>
      <queryTableField id="4" name="CreatedOn" tableColumnId="4"/>
      <queryTableField id="5" name="CreatedBy" tableColumnId="5"/>
      <queryTableField id="6" name="ModifiedOn" tableColumnId="6"/>
      <queryTableField id="7" name="ModifiedBy" tableColumnId="7"/>
    </queryTableFields>
  </queryTableRefresh>
</queryTable>
</file>

<file path=xl/queryTables/queryTable12.xml><?xml version="1.0" encoding="utf-8"?>
<queryTable xmlns="http://schemas.openxmlformats.org/spreadsheetml/2006/main" name="ExternalData_1" connectionId="25" autoFormatId="16" applyNumberFormats="0" applyBorderFormats="0" applyFontFormats="0" applyPatternFormats="0" applyAlignmentFormats="0" applyWidthHeightFormats="0">
  <queryTableRefresh nextId="8">
    <queryTableFields count="7">
      <queryTableField id="1" name="WasteType" tableColumnId="1"/>
      <queryTableField id="2" name="Description" tableColumnId="2"/>
      <queryTableField id="3" name="DescriptionEN" tableColumnId="3"/>
      <queryTableField id="4" name="CreatedOn" tableColumnId="4"/>
      <queryTableField id="5" name="CreatedBy" tableColumnId="5"/>
      <queryTableField id="6" name="ModifiedOn" tableColumnId="6"/>
      <queryTableField id="7" name="ModifiedBy" tableColumnId="7"/>
    </queryTableFields>
  </queryTableRefresh>
</queryTable>
</file>

<file path=xl/queryTables/queryTable13.xml><?xml version="1.0" encoding="utf-8"?>
<queryTable xmlns="http://schemas.openxmlformats.org/spreadsheetml/2006/main" name="ExternalData_1" connectionId="23" autoFormatId="16" applyNumberFormats="0" applyBorderFormats="0" applyFontFormats="0" applyPatternFormats="0" applyAlignmentFormats="0" applyWidthHeightFormats="0">
  <queryTableRefresh nextId="4">
    <queryTableFields count="3">
      <queryTableField id="1" name="WasteDeliveryType" tableColumnId="1"/>
      <queryTableField id="2" name="Description" tableColumnId="2"/>
      <queryTableField id="3" name="DescriptionEN" tableColumnId="3"/>
    </queryTableFields>
  </queryTableRefresh>
</queryTable>
</file>

<file path=xl/queryTables/queryTable14.xml><?xml version="1.0" encoding="utf-8"?>
<queryTable xmlns="http://schemas.openxmlformats.org/spreadsheetml/2006/main" name="ExternalData_1" connectionId="11" autoFormatId="16" applyNumberFormats="0" applyBorderFormats="0" applyFontFormats="0" applyPatternFormats="0" applyAlignmentFormats="0" applyWidthHeightFormats="0">
  <queryTableRefresh nextId="8">
    <queryTableFields count="7">
      <queryTableField id="1" name="INFShipClass" tableColumnId="1"/>
      <queryTableField id="2" name="Description" tableColumnId="2"/>
      <queryTableField id="3" name="DescriptionEN" tableColumnId="3"/>
      <queryTableField id="4" name="CreatedOn" tableColumnId="4"/>
      <queryTableField id="5" name="CreatedBy" tableColumnId="5"/>
      <queryTableField id="6" name="ModifiedOn" tableColumnId="6"/>
      <queryTableField id="7" name="ModifiedBy" tableColumnId="7"/>
    </queryTableFields>
  </queryTableRefresh>
</queryTable>
</file>

<file path=xl/queryTables/queryTable15.xml><?xml version="1.0" encoding="utf-8"?>
<queryTable xmlns="http://schemas.openxmlformats.org/spreadsheetml/2006/main" name="ExternalData_1" connectionId="22" autoFormatId="16" applyNumberFormats="0" applyBorderFormats="0" applyFontFormats="0" applyPatternFormats="0" applyAlignmentFormats="0" applyWidthHeightFormats="0">
  <queryTableRefresh nextId="4">
    <queryTableFields count="3">
      <queryTableField id="1" name="TypeOfShip" tableColumnId="1"/>
      <queryTableField id="2" name="Description" tableColumnId="2"/>
      <queryTableField id="3" name="DescriptionEN" tableColumnId="3"/>
    </queryTableFields>
  </queryTableRefresh>
</queryTable>
</file>

<file path=xl/queryTables/queryTable16.xml><?xml version="1.0" encoding="utf-8"?>
<queryTable xmlns="http://schemas.openxmlformats.org/spreadsheetml/2006/main" name="NSW N_CountryCode" connectionId="29" autoFormatId="16" applyNumberFormats="0" applyBorderFormats="0" applyFontFormats="0" applyPatternFormats="0" applyAlignmentFormats="0" applyWidthHeightFormats="0">
  <queryTableRefresh nextId="11" unboundColumnsRight="1">
    <queryTableFields count="10">
      <queryTableField id="1" name="PortFacilityID" tableColumnId="1"/>
      <queryTableField id="2" name="PortFacilityName" tableColumnId="2"/>
      <queryTableField id="3" name="GISISCode" tableColumnId="3"/>
      <queryTableField id="4" name="PortID" tableColumnId="4"/>
      <queryTableField id="5" name="CreatedOn" tableColumnId="5"/>
      <queryTableField id="6" name="CreatedBy" tableColumnId="6"/>
      <queryTableField id="7" name="ModifiedOn" tableColumnId="7"/>
      <queryTableField id="8" name="ModifiedBy" tableColumnId="8"/>
      <queryTableField id="9" name="InternalCode" tableColumnId="9"/>
      <queryTableField id="10" dataBound="0" tableColumnId="10"/>
    </queryTableFields>
  </queryTableRefresh>
</queryTable>
</file>

<file path=xl/queryTables/queryTable17.xml><?xml version="1.0" encoding="utf-8"?>
<queryTable xmlns="http://schemas.openxmlformats.org/spreadsheetml/2006/main" name="NSW N_CountryCode" connectionId="7" autoFormatId="16" applyNumberFormats="0" applyBorderFormats="0" applyFontFormats="0" applyPatternFormats="0" applyAlignmentFormats="0" applyWidthHeightFormats="0">
  <queryTableRefresh nextId="11">
    <queryTableFields count="3">
      <queryTableField id="8" name="CountryCode" tableColumnId="5"/>
      <queryTableField id="9" name="Description" tableColumnId="6"/>
      <queryTableField id="10" name="DescriptionEN" tableColumnId="7"/>
    </queryTableFields>
  </queryTableRefresh>
</queryTable>
</file>

<file path=xl/queryTables/queryTable18.xml><?xml version="1.0" encoding="utf-8"?>
<queryTable xmlns="http://schemas.openxmlformats.org/spreadsheetml/2006/main" name="ExternalData_1" connectionId="18" autoFormatId="16" applyNumberFormats="0" applyBorderFormats="0" applyFontFormats="0" applyPatternFormats="0" applyAlignmentFormats="0" applyWidthHeightFormats="0">
  <queryTableRefresh nextId="8">
    <queryTableFields count="3">
      <queryTableField id="1" name="CallPurpos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19.xml><?xml version="1.0" encoding="utf-8"?>
<queryTable xmlns="http://schemas.openxmlformats.org/spreadsheetml/2006/main" name="ExternalData_1" connectionId="6" autoFormatId="16" applyNumberFormats="0" applyBorderFormats="0" applyFontFormats="0" applyPatternFormats="0" applyAlignmentFormats="0" applyWidthHeightFormats="0">
  <queryTableRefresh nextId="9">
    <queryTableFields count="8">
      <queryTableField id="1" name="ClassificationType" tableColumnId="1"/>
      <queryTableField id="2" name="ClassificationValue" tableColumnId="2"/>
      <queryTableField id="3" name="Description" tableColumnId="3"/>
      <queryTableField id="4" name="DescriptionEN" tableColumnId="4"/>
      <queryTableField id="5" name="CreatedOn" tableColumnId="5"/>
      <queryTableField id="6" name="CreatedBy" tableColumnId="6"/>
      <queryTableField id="7" name="ModifiedOn" tableColumnId="7"/>
      <queryTableField id="8" name="ModifiedBy" tableColumnId="8"/>
    </queryTableFields>
  </queryTableRefresh>
</queryTable>
</file>

<file path=xl/queryTables/queryTable2.xml><?xml version="1.0" encoding="utf-8"?>
<queryTable xmlns="http://schemas.openxmlformats.org/spreadsheetml/2006/main" name="ExternalData_3" connectionId="9" autoFormatId="16" applyNumberFormats="0" applyBorderFormats="0" applyFontFormats="0" applyPatternFormats="0" applyAlignmentFormats="0" applyWidthHeightFormats="0">
  <queryTableRefresh nextId="4">
    <queryTableFields count="3">
      <queryTableField id="1" name="IDDocumentType" tableColumnId="1"/>
      <queryTableField id="2" name="Description" tableColumnId="2"/>
      <queryTableField id="3" name="DescriptionEN" tableColumnId="3"/>
    </queryTableFields>
  </queryTableRefresh>
</queryTable>
</file>

<file path=xl/queryTables/queryTable20.xml><?xml version="1.0" encoding="utf-8"?>
<queryTable xmlns="http://schemas.openxmlformats.org/spreadsheetml/2006/main" name="ExternalData_1" connectionId="4" autoFormatId="16" applyNumberFormats="0" applyBorderFormats="0" applyFontFormats="0" applyPatternFormats="0" applyAlignmentFormats="0" applyWidthHeightFormats="0">
  <queryTableRefresh nextId="8">
    <queryTableFields count="7">
      <queryTableField id="1" name="CargoHandlingType" tableColumnId="1"/>
      <queryTableField id="2" name="Description" tableColumnId="2"/>
      <queryTableField id="3" name="DescriptionEN" tableColumnId="3"/>
      <queryTableField id="4" name="CreatedOn" tableColumnId="4"/>
      <queryTableField id="5" name="CreatedBy" tableColumnId="5"/>
      <queryTableField id="6" name="ModifiedOn" tableColumnId="6"/>
      <queryTableField id="7" name="ModifiedBy" tableColumnId="7"/>
    </queryTableFields>
  </queryTableRefresh>
</queryTable>
</file>

<file path=xl/queryTables/queryTable21.xml><?xml version="1.0" encoding="utf-8"?>
<queryTable xmlns="http://schemas.openxmlformats.org/spreadsheetml/2006/main" name="ExternalData_2" connectionId="14" autoFormatId="16" applyNumberFormats="0" applyBorderFormats="0" applyFontFormats="0" applyPatternFormats="0" applyAlignmentFormats="0" applyWidthHeightFormats="0">
  <queryTableRefresh nextId="4">
    <queryTableFields count="3">
      <queryTableField id="1" name="MARPOLPollutionCode" tableColumnId="1"/>
      <queryTableField id="2" name="Description" tableColumnId="2"/>
      <queryTableField id="3" name="DescriptionEN" tableColumnId="3"/>
    </queryTableFields>
  </queryTableRefresh>
</queryTable>
</file>

<file path=xl/queryTables/queryTable22.xml><?xml version="1.0" encoding="utf-8"?>
<queryTable xmlns="http://schemas.openxmlformats.org/spreadsheetml/2006/main" name="ExternalData_5" connectionId="10" autoFormatId="16" applyNumberFormats="0" applyBorderFormats="0" applyFontFormats="0" applyPatternFormats="0" applyAlignmentFormats="0" applyWidthHeightFormats="0">
  <queryTableRefresh nextId="4">
    <queryTableFields count="3">
      <queryTableField id="1" name="IMOHazardClass" tableColumnId="1"/>
      <queryTableField id="2" name="Description" tableColumnId="2"/>
      <queryTableField id="3" name="DescriptionEN" tableColumnId="3"/>
    </queryTableFields>
  </queryTableRefresh>
</queryTable>
</file>

<file path=xl/queryTables/queryTable23.xml><?xml version="1.0" encoding="utf-8"?>
<queryTable xmlns="http://schemas.openxmlformats.org/spreadsheetml/2006/main" name="ExternalData_4" connectionId="8" autoFormatId="16" applyNumberFormats="0" applyBorderFormats="0" applyFontFormats="0" applyPatternFormats="0" applyAlignmentFormats="0" applyWidthHeightFormats="0">
  <queryTableRefresh nextId="4">
    <queryTableFields count="3">
      <queryTableField id="1" name="DGClassificationType" tableColumnId="1"/>
      <queryTableField id="2" name="Description" tableColumnId="2"/>
      <queryTableField id="3" name="DescriptionEN" tableColumnId="3"/>
    </queryTableFields>
  </queryTableRefresh>
</queryTable>
</file>

<file path=xl/queryTables/queryTable24.xml><?xml version="1.0" encoding="utf-8"?>
<queryTable xmlns="http://schemas.openxmlformats.org/spreadsheetml/2006/main" name="NSW N_CargoType" connectionId="5" autoFormatId="16" applyNumberFormats="0" applyBorderFormats="0" applyFontFormats="0" applyPatternFormats="0" applyAlignmentFormats="0" applyWidthHeightFormats="0">
  <queryTableRefresh nextId="8">
    <queryTableFields count="3">
      <queryTableField id="1" name="CargoTyp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25.xml><?xml version="1.0" encoding="utf-8"?>
<queryTable xmlns="http://schemas.openxmlformats.org/spreadsheetml/2006/main" name="NSW N_BunkerType" connectionId="3" autoFormatId="16" applyNumberFormats="0" applyBorderFormats="0" applyFontFormats="0" applyPatternFormats="0" applyAlignmentFormats="0" applyWidthHeightFormats="0">
  <queryTableRefresh nextId="8">
    <queryTableFields count="3">
      <queryTableField id="1" name="BunkerTyp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26.xml><?xml version="1.0" encoding="utf-8"?>
<queryTable xmlns="http://schemas.openxmlformats.org/spreadsheetml/2006/main" name="ExternalData_3" connectionId="16" autoFormatId="16" applyNumberFormats="0" applyBorderFormats="0" applyFontFormats="0" applyPatternFormats="0" applyAlignmentFormats="0" applyWidthHeightFormats="0">
  <queryTableRefresh nextId="4">
    <queryTableFields count="3">
      <queryTableField id="1" name="PackingGroup" tableColumnId="1"/>
      <queryTableField id="2" name="Description" tableColumnId="2"/>
      <queryTableField id="3" name="DescriptionEN" tableColumnId="3"/>
    </queryTableFields>
  </queryTableRefresh>
</queryTable>
</file>

<file path=xl/queryTables/queryTable27.xml><?xml version="1.0" encoding="utf-8"?>
<queryTable xmlns="http://schemas.openxmlformats.org/spreadsheetml/2006/main" name="ExternalData_2" connectionId="15" autoFormatId="16" applyNumberFormats="0" applyBorderFormats="0" applyFontFormats="0" applyPatternFormats="0" applyAlignmentFormats="0" applyWidthHeightFormats="0">
  <queryTableRefresh nextId="4">
    <queryTableFields count="3">
      <queryTableField id="1" name="TypeOfPackage" tableColumnId="1"/>
      <queryTableField id="2" name="Description" tableColumnId="2"/>
      <queryTableField id="3" name="DescriptionEN" tableColumnId="3"/>
    </queryTableFields>
  </queryTableRefresh>
</queryTable>
</file>

<file path=xl/queryTables/queryTable28.xml><?xml version="1.0" encoding="utf-8"?>
<queryTable xmlns="http://schemas.openxmlformats.org/spreadsheetml/2006/main" name="ExternalData_1" connectionId="28" autoFormatId="16" applyNumberFormats="0" applyBorderFormats="0" applyFontFormats="0" applyPatternFormats="0" applyAlignmentFormats="0" applyWidthHeightFormats="0">
  <queryTableRefresh nextId="4">
    <queryTableFields count="3">
      <queryTableField id="1" name="WeightMeasurement" tableColumnId="1"/>
      <queryTableField id="2" name="Description" tableColumnId="2"/>
      <queryTableField id="3" name="DescriptionEN" tableColumnId="3"/>
    </queryTableFields>
  </queryTableRefresh>
</queryTable>
</file>

<file path=xl/queryTables/queryTable29.xml><?xml version="1.0" encoding="utf-8"?>
<queryTable xmlns="http://schemas.openxmlformats.org/spreadsheetml/2006/main" name="ExternalData_1" connectionId="24" autoFormatId="16" applyNumberFormats="0" applyBorderFormats="0" applyFontFormats="0" applyPatternFormats="0" applyAlignmentFormats="0" applyWidthHeightFormats="0">
  <queryTableRefresh nextId="4">
    <queryTableFields count="3">
      <queryTableField id="1" name="WasteDisposalMeasureType" tableColumnId="1"/>
      <queryTableField id="2" name="Description" tableColumnId="2"/>
      <queryTableField id="3" name="DescriptionEN" tableColumnId="3"/>
    </queryTableFields>
  </queryTableRefresh>
</queryTable>
</file>

<file path=xl/queryTables/queryTable3.xml><?xml version="1.0" encoding="utf-8"?>
<queryTable xmlns="http://schemas.openxmlformats.org/spreadsheetml/2006/main" name="ExternalData_2" connectionId="19" autoFormatId="16" applyNumberFormats="0" applyBorderFormats="0" applyFontFormats="0" applyPatternFormats="0" applyAlignmentFormats="0" applyWidthHeightFormats="0">
  <queryTableRefresh nextId="8">
    <queryTableFields count="3">
      <queryTableField id="1" name="RankOfRating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4.xml><?xml version="1.0" encoding="utf-8"?>
<queryTable xmlns="http://schemas.openxmlformats.org/spreadsheetml/2006/main" name="ExternalData_1" connectionId="17" autoFormatId="16" applyNumberFormats="0" applyBorderFormats="0" applyFontFormats="0" applyPatternFormats="0" applyAlignmentFormats="0" applyWidthHeightFormats="0">
  <queryTableRefresh nextId="4">
    <queryTableFields count="3">
      <queryTableField id="1" name="Gender" tableColumnId="1"/>
      <queryTableField id="2" name="Description" tableColumnId="2"/>
      <queryTableField id="3" name="DescriptionEN" tableColumnId="3"/>
    </queryTableFields>
  </queryTableRefresh>
</queryTable>
</file>

<file path=xl/queryTables/queryTable5.xml><?xml version="1.0" encoding="utf-8"?>
<queryTable xmlns="http://schemas.openxmlformats.org/spreadsheetml/2006/main" name="ExternalData_2" connectionId="21" autoFormatId="16" applyNumberFormats="0" applyBorderFormats="0" applyFontFormats="0" applyPatternFormats="0" applyAlignmentFormats="0" applyWidthHeightFormats="0">
  <queryTableRefresh nextId="4">
    <queryTableFields count="3">
      <queryTableField id="1" name="SecurityLevel" tableColumnId="1"/>
      <queryTableField id="2" name="Description" tableColumnId="2"/>
      <queryTableField id="3" name="DescriptionEN" tableColumnId="3"/>
    </queryTableFields>
  </queryTableRefresh>
</queryTable>
</file>

<file path=xl/queryTables/queryTable6.xml><?xml version="1.0" encoding="utf-8"?>
<queryTable xmlns="http://schemas.openxmlformats.org/spreadsheetml/2006/main" name="ExternalData_1" connectionId="13" autoFormatId="16" applyNumberFormats="0" applyBorderFormats="0" applyFontFormats="0" applyPatternFormats="0" applyAlignmentFormats="0" applyWidthHeightFormats="0">
  <queryTableRefresh nextId="4">
    <queryTableFields count="3">
      <queryTableField id="1" name="ISSCType" tableColumnId="1"/>
      <queryTableField id="2" name="Description" tableColumnId="2"/>
      <queryTableField id="3" name="DescriptionEN" tableColumnId="3"/>
    </queryTableFields>
  </queryTableRefresh>
</queryTable>
</file>

<file path=xl/queryTables/queryTable7.xml><?xml version="1.0" encoding="utf-8"?>
<queryTable xmlns="http://schemas.openxmlformats.org/spreadsheetml/2006/main" name="ExternalData_1" connectionId="12" autoFormatId="16" applyNumberFormats="0" applyBorderFormats="0" applyFontFormats="0" applyPatternFormats="0" applyAlignmentFormats="0" applyWidthHeightFormats="0">
  <queryTableRefresh nextId="4">
    <queryTableFields count="3">
      <queryTableField id="1" name="ISSCIssuerType" tableColumnId="1"/>
      <queryTableField id="2" name="Description" tableColumnId="2"/>
      <queryTableField id="3" name="DescriptionEN" tableColumnId="3"/>
    </queryTableFields>
  </queryTableRefresh>
</queryTable>
</file>

<file path=xl/queryTables/queryTable8.xml><?xml version="1.0" encoding="utf-8"?>
<queryTable xmlns="http://schemas.openxmlformats.org/spreadsheetml/2006/main" name="ExternalData_2" connectionId="2" autoFormatId="16" applyNumberFormats="0" applyBorderFormats="0" applyFontFormats="0" applyPatternFormats="0" applyAlignmentFormats="0" applyWidthHeightFormats="0">
  <queryTableRefresh nextId="8">
    <queryTableFields count="3">
      <queryTableField id="1" name="BallastMeasure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queryTables/queryTable9.xml><?xml version="1.0" encoding="utf-8"?>
<queryTable xmlns="http://schemas.openxmlformats.org/spreadsheetml/2006/main" name="ExternalData_1" connectionId="1" autoFormatId="16" applyNumberFormats="0" applyBorderFormats="0" applyFontFormats="0" applyPatternFormats="0" applyAlignmentFormats="0" applyWidthHeightFormats="0">
  <queryTableRefresh nextId="8">
    <queryTableFields count="3">
      <queryTableField id="1" name="ExchangeMethod" tableColumnId="1"/>
      <queryTableField id="2" name="Description" tableColumnId="2"/>
      <queryTableField id="3" name="DescriptionEN" tableColumnId="3"/>
    </queryTableFields>
    <queryTableDeletedFields count="4">
      <deletedField name="CreatedOn"/>
      <deletedField name="CreatedBy"/>
      <deletedField name="ModifiedOn"/>
      <deletedField name="ModifiedBy"/>
    </queryTableDeletedFields>
  </queryTableRefresh>
</queryTable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tables/_rels/table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2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3.xml"/></Relationships>
</file>

<file path=xl/tables/_rels/table2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4.xml"/></Relationships>
</file>

<file path=xl/tables/_rels/table2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5.xml"/></Relationships>
</file>

<file path=xl/tables/_rels/table2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6.xml"/></Relationships>
</file>

<file path=xl/tables/_rels/table2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7.xml"/></Relationships>
</file>

<file path=xl/tables/_rels/table2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8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9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id="18" name="Table18" displayName="Table18" ref="A1:C3" totalsRowShown="0">
  <autoFilter ref="A1:C3"/>
  <tableColumns count="3">
    <tableColumn id="1" name="Value"/>
    <tableColumn id="2" name="Description"/>
    <tableColumn id="3" name="DescriptionEN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N_BallastWaterExchangeMethods" displayName="N_BallastWaterExchangeMethods" ref="A1:C3" tableType="queryTable" totalsRowShown="0">
  <autoFilter ref="A1:C3"/>
  <sortState ref="A2:C3">
    <sortCondition ref="B1:B3"/>
  </sortState>
  <tableColumns count="3">
    <tableColumn id="1" uniqueName="1" name="ExchangeMethod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30" name="N_FacilityOperator" displayName="N_FacilityOperator" ref="A1:G4" tableType="queryTable" totalsRowShown="0">
  <autoFilter ref="A1:G4"/>
  <sortState ref="A2:G23">
    <sortCondition ref="B1:B23"/>
  </sortState>
  <tableColumns count="7">
    <tableColumn id="1" uniqueName="1" name="FacilityOperatorCode" queryTableFieldId="1"/>
    <tableColumn id="2" uniqueName="2" name="Description" queryTableFieldId="2"/>
    <tableColumn id="3" uniqueName="3" name="DescriptionEN" queryTableFieldId="3"/>
    <tableColumn id="4" uniqueName="4" name="CreatedOn" queryTableFieldId="4" dataDxfId="13"/>
    <tableColumn id="5" uniqueName="5" name="CreatedBy" queryTableFieldId="5"/>
    <tableColumn id="6" uniqueName="6" name="ModifiedOn" queryTableFieldId="6" dataDxfId="12"/>
    <tableColumn id="7" uniqueName="7" name="ModifiedBy" queryTableFieldId="7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29" name="N_WasteOperator" displayName="N_WasteOperator" ref="A1:G20" tableType="queryTable" totalsRowShown="0">
  <autoFilter ref="A1:G20"/>
  <sortState ref="A2:G20">
    <sortCondition ref="C1:C20"/>
  </sortState>
  <tableColumns count="7">
    <tableColumn id="1" uniqueName="1" name="WasteOperatorCode" queryTableFieldId="1"/>
    <tableColumn id="2" uniqueName="2" name="Description" queryTableFieldId="2"/>
    <tableColumn id="3" uniqueName="3" name="DescriptionEN" queryTableFieldId="3"/>
    <tableColumn id="4" uniqueName="4" name="CreatedOn" queryTableFieldId="4" dataDxfId="11"/>
    <tableColumn id="5" uniqueName="5" name="CreatedBy" queryTableFieldId="5"/>
    <tableColumn id="6" uniqueName="6" name="ModifiedOn" queryTableFieldId="6" dataDxfId="10"/>
    <tableColumn id="7" uniqueName="7" name="ModifiedBy" queryTableFieldId="7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7" name="N_WasteType" displayName="N_WasteType" ref="A1:G26" tableType="queryTable" totalsRowShown="0">
  <autoFilter ref="A1:G26"/>
  <sortState ref="A2:G23">
    <sortCondition ref="B1:B23"/>
  </sortState>
  <tableColumns count="7">
    <tableColumn id="1" uniqueName="1" name="WasteType" queryTableFieldId="1"/>
    <tableColumn id="2" uniqueName="2" name="Description" queryTableFieldId="2"/>
    <tableColumn id="3" uniqueName="3" name="DescriptionEN" queryTableFieldId="3"/>
    <tableColumn id="4" uniqueName="4" name="CreatedOn" queryTableFieldId="4" dataDxfId="9"/>
    <tableColumn id="5" uniqueName="5" name="CreatedBy" queryTableFieldId="5"/>
    <tableColumn id="6" uniqueName="6" name="ModifiedOn" queryTableFieldId="6" dataDxfId="8"/>
    <tableColumn id="7" uniqueName="7" name="ModifiedBy" queryTableFieldId="7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6" name="N_WasteDelivery" displayName="N_WasteDelivery" ref="A1:C4" tableType="queryTable" totalsRowShown="0">
  <autoFilter ref="A1:C4"/>
  <sortState ref="A2:C4">
    <sortCondition ref="B1:B4"/>
  </sortState>
  <tableColumns count="3">
    <tableColumn id="1" uniqueName="1" name="WasteDelivery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5" name="N_INFShipClass" displayName="N_INFShipClass" ref="A1:G4" tableType="queryTable" totalsRowShown="0">
  <autoFilter ref="A1:G4"/>
  <sortState ref="A2:G4">
    <sortCondition ref="B1:B4"/>
  </sortState>
  <tableColumns count="7">
    <tableColumn id="1" uniqueName="1" name="INFShipClass" queryTableFieldId="1"/>
    <tableColumn id="2" uniqueName="2" name="Description" queryTableFieldId="2"/>
    <tableColumn id="3" uniqueName="3" name="DescriptionEN" queryTableFieldId="3"/>
    <tableColumn id="4" uniqueName="4" name="CreatedOn" queryTableFieldId="4" dataDxfId="7"/>
    <tableColumn id="5" uniqueName="5" name="CreatedBy" queryTableFieldId="5"/>
    <tableColumn id="6" uniqueName="6" name="ModifiedOn" queryTableFieldId="6" dataDxfId="6"/>
    <tableColumn id="7" uniqueName="7" name="ModifiedBy" queryTableFieldId="7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4" name="N_ShipType" displayName="N_ShipType" ref="A1:C90" tableType="queryTable" totalsRowShown="0">
  <autoFilter ref="A1:C90"/>
  <sortState ref="A2:C90">
    <sortCondition ref="B1:B90"/>
  </sortState>
  <tableColumns count="3">
    <tableColumn id="1" uniqueName="1" name="TypeOfShip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8" name="PortFacility" displayName="PortFacility" ref="A1:J38" tableType="queryTable" totalsRowShown="0">
  <autoFilter ref="A1:J38"/>
  <sortState ref="A2:I31">
    <sortCondition ref="B1:B16"/>
  </sortState>
  <tableColumns count="10">
    <tableColumn id="1" uniqueName="1" name="PortFacilityID" queryTableFieldId="1"/>
    <tableColumn id="2" uniqueName="2" name="PortFacilityName" queryTableFieldId="2"/>
    <tableColumn id="3" uniqueName="3" name="GISISCode" queryTableFieldId="3"/>
    <tableColumn id="4" uniqueName="4" name="PortID" queryTableFieldId="4"/>
    <tableColumn id="5" uniqueName="5" name="CreatedOn" queryTableFieldId="5" dataDxfId="5"/>
    <tableColumn id="6" uniqueName="6" name="CreatedBy" queryTableFieldId="6"/>
    <tableColumn id="7" uniqueName="7" name="ModifiedOn" queryTableFieldId="7" dataDxfId="4"/>
    <tableColumn id="8" uniqueName="8" name="ModifiedBy" queryTableFieldId="8"/>
    <tableColumn id="9" uniqueName="9" name="InternalCode" queryTableFieldId="9"/>
    <tableColumn id="10" uniqueName="10" name="PortFacilityNameEN" queryTableFieldId="10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2" name="N_CountryCode" displayName="N_CountryCode" ref="A1:C252" tableType="queryTable" totalsRowShown="0">
  <autoFilter ref="A1:C252"/>
  <sortState ref="A2:C252">
    <sortCondition ref="B1:B252"/>
  </sortState>
  <tableColumns count="3">
    <tableColumn id="5" uniqueName="5" name="CountryCode" queryTableFieldId="8"/>
    <tableColumn id="6" uniqueName="6" name="Description" queryTableFieldId="9"/>
    <tableColumn id="7" uniqueName="7" name="DescriptionEN" queryTableFieldId="10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3" name="N_PurposeCall" displayName="N_PurposeCall" ref="A1:C24" tableType="queryTable" totalsRowShown="0">
  <autoFilter ref="A1:C24"/>
  <sortState ref="A2:C24">
    <sortCondition ref="B1:B24"/>
  </sortState>
  <tableColumns count="3">
    <tableColumn id="1" uniqueName="1" name="CallPurpos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N_SanitationControlType" displayName="N_SanitationControlType" ref="A1:C3" tableType="queryTable" totalsRowShown="0">
  <autoFilter ref="A1:C3"/>
  <sortState ref="A2:C3">
    <sortCondition ref="B1:B3"/>
  </sortState>
  <tableColumns count="3">
    <tableColumn id="1" uniqueName="1" name="ValidSanitationControl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7" name="N_CommodityItemClassification" displayName="N_CommodityItemClassification" ref="A1:H3" tableType="queryTable" totalsRowShown="0">
  <autoFilter ref="A1:H3"/>
  <sortState ref="A2:H3">
    <sortCondition ref="C1:C3"/>
  </sortState>
  <tableColumns count="8">
    <tableColumn id="1" uniqueName="1" name="ClassificationType" queryTableFieldId="1"/>
    <tableColumn id="2" uniqueName="2" name="ClassificationValue" queryTableFieldId="2"/>
    <tableColumn id="3" uniqueName="3" name="Description" queryTableFieldId="3"/>
    <tableColumn id="4" uniqueName="4" name="DescriptionEN" queryTableFieldId="4"/>
    <tableColumn id="5" uniqueName="5" name="CreatedOn" queryTableFieldId="5" dataDxfId="3"/>
    <tableColumn id="6" uniqueName="6" name="CreatedBy" queryTableFieldId="6"/>
    <tableColumn id="7" uniqueName="7" name="ModifiedOn" queryTableFieldId="7" dataDxfId="2"/>
    <tableColumn id="8" uniqueName="8" name="ModifiedBy" queryTableFieldId="8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6" name="N_CargoHandlingType" displayName="N_CargoHandlingType" ref="A1:G4" tableType="queryTable" totalsRowShown="0">
  <autoFilter ref="A1:G4"/>
  <sortState ref="A2:G4">
    <sortCondition ref="B1:B4"/>
  </sortState>
  <tableColumns count="7">
    <tableColumn id="1" uniqueName="1" name="CargoHandlingType" queryTableFieldId="1"/>
    <tableColumn id="2" uniqueName="2" name="Description" queryTableFieldId="2"/>
    <tableColumn id="3" uniqueName="3" name="DescriptionEN" queryTableFieldId="3"/>
    <tableColumn id="4" uniqueName="4" name="CreatedOn" queryTableFieldId="4" dataDxfId="1"/>
    <tableColumn id="5" uniqueName="5" name="CreatedBy" queryTableFieldId="5"/>
    <tableColumn id="6" uniqueName="6" name="ModifiedOn" queryTableFieldId="6" dataDxfId="0"/>
    <tableColumn id="7" uniqueName="7" name="ModifiedBy" queryTableFieldId="7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5" name="N_MARPOLPollution" displayName="N_MARPOLPollution" ref="A1:C5" tableType="queryTable" totalsRowShown="0">
  <autoFilter ref="A1:C5"/>
  <sortState ref="A2:C5">
    <sortCondition ref="B1:B5"/>
  </sortState>
  <tableColumns count="3">
    <tableColumn id="1" uniqueName="1" name="MARPOLPollutionCod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4" name="N_IMOHazardClass" displayName="N_IMOHazardClass" ref="A1:C26" tableType="queryTable" totalsRowShown="0">
  <autoFilter ref="A1:C26"/>
  <sortState ref="A2:C26">
    <sortCondition ref="B1:B26"/>
  </sortState>
  <tableColumns count="3">
    <tableColumn id="1" uniqueName="1" name="IMOHazardClass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23" name="N_DGClassification" displayName="N_DGClassification" ref="A1:C6" tableType="queryTable" totalsRowShown="0">
  <autoFilter ref="A1:C6"/>
  <sortState ref="A2:C6">
    <sortCondition ref="B1:B6"/>
  </sortState>
  <tableColumns count="3">
    <tableColumn id="1" uniqueName="1" name="DGClassification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id="28" name="N_CargoType" displayName="N_CargoType" ref="A1:C15" tableType="queryTable" totalsRowShown="0">
  <autoFilter ref="A1:C15"/>
  <sortState ref="A2:C15">
    <sortCondition ref="B1:B15"/>
  </sortState>
  <tableColumns count="3">
    <tableColumn id="1" uniqueName="1" name="Cargo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1" name="N_BunkerType" displayName="N_BunkerType" ref="A1:C10" tableType="queryTable" totalsRowShown="0">
  <autoFilter ref="A1:C10"/>
  <sortState ref="A2:C10">
    <sortCondition ref="B1:B10"/>
  </sortState>
  <tableColumns count="3">
    <tableColumn id="1" uniqueName="1" name="Bunker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22" name="N_PackingGroup" displayName="N_PackingGroup" ref="A1:C4" tableType="queryTable" totalsRowShown="0">
  <autoFilter ref="A1:C4"/>
  <sortState ref="A2:C5">
    <sortCondition ref="B1:B5"/>
  </sortState>
  <tableColumns count="3">
    <tableColumn id="1" uniqueName="1" name="PackingGroup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id="21" name="N_PackageType" displayName="N_PackageType" ref="A1:C378" tableType="queryTable" totalsRowShown="0">
  <autoFilter ref="A1:C378"/>
  <sortState ref="A2:C378">
    <sortCondition ref="B1:B378"/>
  </sortState>
  <tableColumns count="3">
    <tableColumn id="1" uniqueName="1" name="TypeOfPackag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20" name="N_WeightMeasurement" displayName="N_WeightMeasurement" ref="A1:C4" tableType="queryTable" totalsRowShown="0">
  <autoFilter ref="A1:C4"/>
  <sortState ref="A2:C4">
    <sortCondition ref="B1:B4"/>
  </sortState>
  <tableColumns count="3">
    <tableColumn id="1" uniqueName="1" name="WeightMeasurement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6" name="N_IDDocumentType" displayName="N_IDDocumentType" ref="A1:C6" tableType="queryTable" totalsRowShown="0">
  <autoFilter ref="A1:C6"/>
  <sortState ref="A2:C6">
    <sortCondition ref="B1:B6"/>
  </sortState>
  <tableColumns count="3">
    <tableColumn id="1" uniqueName="1" name="IDDocument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19" name="Table_ExternalData_1" displayName="Table_ExternalData_1" ref="A1:C4" tableType="queryTable" totalsRowShown="0">
  <autoFilter ref="A1:C4"/>
  <tableColumns count="3">
    <tableColumn id="1" uniqueName="1" name="WasteDisposalMeasure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15" name="N_RankOfRating" displayName="N_RankOfRating" ref="A1:C3" tableType="queryTable" totalsRowShown="0">
  <autoFilter ref="A1:C3"/>
  <sortState ref="A2:C3">
    <sortCondition ref="B1:B3"/>
  </sortState>
  <tableColumns count="3">
    <tableColumn id="1" uniqueName="1" name="RankOfRating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14" name="N_PersonGender" displayName="N_PersonGender" ref="A1:C4" tableType="queryTable" totalsRowShown="0">
  <autoFilter ref="A1:C4"/>
  <sortState ref="A2:C4">
    <sortCondition ref="B1:B4"/>
  </sortState>
  <tableColumns count="3">
    <tableColumn id="1" uniqueName="1" name="Gender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13" name="N_SecurityLevel" displayName="N_SecurityLevel" ref="A1:C4" tableType="queryTable" totalsRowShown="0">
  <autoFilter ref="A1:C4"/>
  <sortState ref="A2:C4">
    <sortCondition ref="B1:B4"/>
  </sortState>
  <tableColumns count="3">
    <tableColumn id="1" uniqueName="1" name="SecurityLevel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12" name="N_ISSCType" displayName="N_ISSCType" ref="A1:C3" tableType="queryTable" totalsRowShown="0">
  <autoFilter ref="A1:C3"/>
  <sortState ref="A2:C3">
    <sortCondition ref="B1:B3"/>
  </sortState>
  <tableColumns count="3">
    <tableColumn id="1" uniqueName="1" name="ISSC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11" name="N_ISSCIssuerType" displayName="N_ISSCIssuerType" ref="A1:C3" tableType="queryTable" totalsRowShown="0">
  <autoFilter ref="A1:C3"/>
  <sortState ref="A2:C3">
    <sortCondition ref="B1:B3"/>
  </sortState>
  <tableColumns count="3">
    <tableColumn id="1" uniqueName="1" name="ISSCIssuerTyp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0" name="N_BallastWaterMeasurement" displayName="N_BallastWaterMeasurement" ref="A1:C5" tableType="queryTable" totalsRowShown="0">
  <autoFilter ref="A1:C5"/>
  <sortState ref="A2:C5">
    <sortCondition ref="B1:B5"/>
  </sortState>
  <tableColumns count="3">
    <tableColumn id="1" uniqueName="1" name="BallastMeasure" queryTableFieldId="1"/>
    <tableColumn id="2" uniqueName="2" name="Description" queryTableFieldId="2"/>
    <tableColumn id="3" uniqueName="3" name="DescriptionEN" queryTableField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9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2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3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4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5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6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7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8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9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0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4" Type="http://schemas.openxmlformats.org/officeDocument/2006/relationships/ctrlProp" Target="../ctrlProps/ctrlProp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CF4ED"/>
  </sheetPr>
  <dimension ref="A1:G32"/>
  <sheetViews>
    <sheetView showGridLines="0" tabSelected="1" workbookViewId="0">
      <selection activeCell="B7" sqref="B7"/>
    </sheetView>
  </sheetViews>
  <sheetFormatPr defaultRowHeight="15"/>
  <cols>
    <col min="1" max="1" width="32.140625" customWidth="1"/>
    <col min="2" max="2" width="39.140625" customWidth="1"/>
    <col min="4" max="4" width="29.28515625" customWidth="1"/>
    <col min="5" max="5" width="26.5703125" customWidth="1"/>
    <col min="6" max="6" width="3.42578125" customWidth="1"/>
  </cols>
  <sheetData>
    <row r="1" spans="1:7" ht="16.5">
      <c r="A1" s="143" t="str">
        <f>CONCATENATE(IF(Settings!B6="bg","Идентификация","Identification"),REPT(" ",200))</f>
        <v xml:space="preserve">Identification                                                                                                                                                                                                        </v>
      </c>
      <c r="B1" s="144"/>
      <c r="C1" s="144"/>
      <c r="D1" s="144"/>
      <c r="E1" s="144"/>
      <c r="F1" s="23"/>
    </row>
    <row r="2" spans="1:7">
      <c r="A2" s="25" t="str">
        <f>IF(Settings!B6="bg","Наименование","Name")</f>
        <v>Name</v>
      </c>
      <c r="B2" s="32"/>
      <c r="C2" s="22"/>
      <c r="D2" s="26" t="str">
        <f>IF(Settings!B6="bg","IMO номер","IMO number")</f>
        <v>IMO number</v>
      </c>
      <c r="E2" s="32"/>
      <c r="F2" s="24"/>
    </row>
    <row r="3" spans="1:7">
      <c r="A3" s="25" t="str">
        <f>IF(Settings!B6="bg","Позивна","CallSign")</f>
        <v>CallSign</v>
      </c>
      <c r="B3" s="32"/>
      <c r="C3" s="22"/>
      <c r="D3" s="26" t="s">
        <v>0</v>
      </c>
      <c r="E3" s="32"/>
      <c r="F3" s="24"/>
    </row>
    <row r="4" spans="1:7">
      <c r="A4" s="27"/>
      <c r="B4" s="22"/>
      <c r="C4" s="22"/>
      <c r="D4" s="22"/>
      <c r="E4" s="22"/>
      <c r="F4" s="24"/>
    </row>
    <row r="5" spans="1:7" ht="16.5">
      <c r="A5" s="146" t="str">
        <f>CONCATENATE(IF(Settings!B6="bg","Други данни ","Other info"),REPT(" ",150))</f>
        <v xml:space="preserve">Other info                                                                                                                                                      </v>
      </c>
      <c r="B5" s="147"/>
      <c r="C5" s="22"/>
      <c r="D5" s="147" t="str">
        <f>CONCATENATE(IF(Settings!B6="bg","Свидетелство за регистрация","Certificate of registration"),REPT(" ",150))</f>
        <v xml:space="preserve">Certificate of registration                                                                                                                                                      </v>
      </c>
      <c r="E5" s="147"/>
      <c r="F5" s="24"/>
    </row>
    <row r="6" spans="1:7">
      <c r="A6" s="25" t="str">
        <f>IF(Settings!B6="bg","Флаг","Flag")</f>
        <v>Flag</v>
      </c>
      <c r="B6" s="32"/>
      <c r="C6" s="22"/>
      <c r="D6" s="26" t="str">
        <f>IF(Language="bg","Корабопритежател","Company")</f>
        <v>Company</v>
      </c>
      <c r="E6" s="32"/>
      <c r="F6" s="24"/>
      <c r="G6" s="2"/>
    </row>
    <row r="7" spans="1:7">
      <c r="A7" s="25" t="str">
        <f>IF(Settings!B6="bg","Тип","Тype")</f>
        <v>Тype</v>
      </c>
      <c r="B7" s="32"/>
      <c r="C7" s="22"/>
      <c r="D7" s="26" t="str">
        <f>IF(Language="bg","Корабопритежател-IMO","IMO company")</f>
        <v>IMO company</v>
      </c>
      <c r="E7" s="32"/>
      <c r="F7" s="24"/>
    </row>
    <row r="8" spans="1:7">
      <c r="A8" s="25" t="str">
        <f>IF(Settings!B6="bg","INF класификация","INF ship class")</f>
        <v>INF ship class</v>
      </c>
      <c r="B8" s="32"/>
      <c r="C8" s="22"/>
      <c r="D8" s="26" t="str">
        <f>IF(Settings!B6="bg","Пристанище","Port")</f>
        <v>Port</v>
      </c>
      <c r="E8" s="32"/>
      <c r="F8" s="24"/>
      <c r="G8" s="2"/>
    </row>
    <row r="9" spans="1:7">
      <c r="A9" s="27"/>
      <c r="B9" s="22"/>
      <c r="C9" s="22"/>
      <c r="D9" s="26" t="str">
        <f>IF(Settings!B6="bg","Номер","Number")</f>
        <v>Number</v>
      </c>
      <c r="E9" s="32"/>
      <c r="F9" s="24"/>
    </row>
    <row r="10" spans="1:7">
      <c r="A10" s="27"/>
      <c r="B10" s="22"/>
      <c r="C10" s="22"/>
      <c r="D10" s="26" t="str">
        <f>IF(Settings!B6="bg","Дата на издаване","Issue date")</f>
        <v>Issue date</v>
      </c>
      <c r="E10" s="35"/>
      <c r="F10" s="24"/>
    </row>
    <row r="11" spans="1:7" ht="16.5">
      <c r="A11" s="146" t="str">
        <f>CONCATENATE(IF(Settings!B6="bg","Характеристики","Characteristics"),REPT(" ",200))</f>
        <v xml:space="preserve">Characteristics                                                                                                                                                                                                        </v>
      </c>
      <c r="B11" s="147"/>
      <c r="C11" s="147"/>
      <c r="D11" s="147"/>
      <c r="E11" s="147"/>
      <c r="F11" s="24"/>
    </row>
    <row r="12" spans="1:7">
      <c r="A12" s="25" t="str">
        <f>IF(Settings!B6="bg","Брутно тегло","Gross tonnage")</f>
        <v>Gross tonnage</v>
      </c>
      <c r="B12" s="33"/>
      <c r="C12" s="22"/>
      <c r="D12" s="26" t="str">
        <f>IF(Settings!B6="bg","Газене кърмово","Draught level to the sternAFT draft")</f>
        <v>Draught level to the sternAFT draft</v>
      </c>
      <c r="E12" s="135"/>
      <c r="F12" s="24"/>
    </row>
    <row r="13" spans="1:7">
      <c r="A13" s="25" t="str">
        <f>IF(Settings!B6="bg","Нетно тегло","Net tonnage")</f>
        <v>Net tonnage</v>
      </c>
      <c r="B13" s="33"/>
      <c r="C13" s="22"/>
      <c r="D13" s="26" t="str">
        <f>IF(Settings!B6="bg","Газене носово","Draught level to the bow")</f>
        <v>Draught level to the bow</v>
      </c>
      <c r="E13" s="135"/>
      <c r="F13" s="24"/>
    </row>
    <row r="14" spans="1:7">
      <c r="A14" s="25" t="str">
        <f>IF(Settings!B6="bg","Редуциран тонаж за танкер","Reduced gross tonnage")</f>
        <v>Reduced gross tonnage</v>
      </c>
      <c r="B14" s="33"/>
      <c r="C14" s="22"/>
      <c r="D14" s="26" t="str">
        <f>IF(Settings!B6="bg","Газене по лятна товарна мярка","Vessel summer draught")</f>
        <v>Vessel summer draught</v>
      </c>
      <c r="E14" s="135"/>
      <c r="F14" s="24"/>
    </row>
    <row r="15" spans="1:7">
      <c r="A15" s="25" t="str">
        <f>IF(Settings!B6="bg","Обща товароподемност","Summer dead weight")</f>
        <v>Summer dead weight</v>
      </c>
      <c r="B15" s="34"/>
      <c r="C15" s="22"/>
      <c r="D15" s="26" t="str">
        <f>IF(Settings!B6="bg","Максимална маневрена скорост","Manoeuvring speed")</f>
        <v>Manoeuvring speed</v>
      </c>
      <c r="E15" s="135"/>
      <c r="F15" s="24"/>
    </row>
    <row r="16" spans="1:7">
      <c r="A16" s="25" t="str">
        <f>IF(Settings!B6="bg","Максимална дължина","Length overall")</f>
        <v>Length overall</v>
      </c>
      <c r="B16" s="135"/>
      <c r="C16" s="22"/>
      <c r="D16" s="22"/>
      <c r="E16" s="22"/>
      <c r="F16" s="24"/>
    </row>
    <row r="17" spans="1:6">
      <c r="A17" s="25" t="str">
        <f>IF(Settings!B6="bg","Дължина между перпендикулярите","Length between perpendiculars")</f>
        <v>Length between perpendiculars</v>
      </c>
      <c r="B17" s="135"/>
      <c r="C17" s="22"/>
      <c r="D17" s="22"/>
      <c r="E17" s="22"/>
      <c r="F17" s="24"/>
    </row>
    <row r="18" spans="1:6">
      <c r="A18" s="25" t="str">
        <f>IF(Settings!B6="bg","Ширина","Width")</f>
        <v>Width</v>
      </c>
      <c r="B18" s="135"/>
      <c r="C18" s="22"/>
      <c r="D18" s="22"/>
      <c r="E18" s="22"/>
      <c r="F18" s="24"/>
    </row>
    <row r="19" spans="1:6">
      <c r="A19" s="27"/>
      <c r="B19" s="22"/>
      <c r="C19" s="22"/>
      <c r="D19" s="22"/>
      <c r="E19" s="22"/>
      <c r="F19" s="24"/>
    </row>
    <row r="20" spans="1:6" ht="16.5">
      <c r="A20" s="146" t="str">
        <f>CONCATENATE(IF(Settings!B6="bg","Номер Inmarsat","Number Inmarsat"),REPT(" ",150))</f>
        <v xml:space="preserve">Number Inmarsat                                                                                                                                                      </v>
      </c>
      <c r="B20" s="147"/>
      <c r="C20" s="22"/>
      <c r="D20" s="22"/>
      <c r="E20" s="22"/>
      <c r="F20" s="24"/>
    </row>
    <row r="21" spans="1:6">
      <c r="A21" s="28" t="str">
        <f>IF(Settings!B6="bg","Номер","Number")</f>
        <v>Number</v>
      </c>
      <c r="B21" s="101" t="str">
        <f>IF(Settings!B6="bg","Описание","Description")</f>
        <v>Description</v>
      </c>
      <c r="C21" s="22"/>
      <c r="D21" s="22"/>
      <c r="E21" s="22"/>
      <c r="F21" s="24"/>
    </row>
    <row r="22" spans="1:6">
      <c r="A22" s="32"/>
      <c r="B22" s="32"/>
      <c r="C22" s="22"/>
      <c r="D22" s="22"/>
      <c r="E22" s="22"/>
      <c r="F22" s="24"/>
    </row>
    <row r="23" spans="1:6">
      <c r="A23" s="32"/>
      <c r="B23" s="32"/>
      <c r="C23" s="22"/>
      <c r="D23" s="22"/>
      <c r="E23" s="22"/>
      <c r="F23" s="24"/>
    </row>
    <row r="24" spans="1:6">
      <c r="A24" s="32"/>
      <c r="B24" s="32"/>
      <c r="C24" s="22"/>
      <c r="D24" s="22"/>
      <c r="E24" s="22"/>
      <c r="F24" s="24"/>
    </row>
    <row r="25" spans="1:6">
      <c r="A25" s="32"/>
      <c r="B25" s="32"/>
      <c r="C25" s="22"/>
      <c r="D25" s="22"/>
      <c r="E25" s="22"/>
      <c r="F25" s="24"/>
    </row>
    <row r="26" spans="1:6">
      <c r="A26" s="32"/>
      <c r="B26" s="32"/>
      <c r="C26" s="22"/>
      <c r="D26" s="22"/>
      <c r="E26" s="22"/>
      <c r="F26" s="24"/>
    </row>
    <row r="27" spans="1:6">
      <c r="A27" s="32"/>
      <c r="B27" s="32"/>
      <c r="C27" s="22"/>
      <c r="D27" s="22"/>
      <c r="E27" s="22"/>
      <c r="F27" s="24"/>
    </row>
    <row r="28" spans="1:6">
      <c r="A28" s="27"/>
      <c r="B28" s="22"/>
      <c r="C28" s="22"/>
      <c r="D28" s="22"/>
      <c r="E28" s="22"/>
      <c r="F28" s="24"/>
    </row>
    <row r="29" spans="1:6" ht="16.5">
      <c r="A29" s="141" t="str">
        <f>CONCATENATE(IF(Settings!B6="bg","Допълнителна информация","Comment"),REPT(" ",200))</f>
        <v xml:space="preserve">Comment                                                                                                                                                                                                        </v>
      </c>
      <c r="B29" s="142"/>
      <c r="C29" s="142"/>
      <c r="D29" s="142"/>
      <c r="E29" s="142"/>
      <c r="F29" s="24"/>
    </row>
    <row r="30" spans="1:6">
      <c r="A30" s="145"/>
      <c r="B30" s="145"/>
      <c r="C30" s="145"/>
      <c r="D30" s="145"/>
      <c r="E30" s="145"/>
      <c r="F30" s="24"/>
    </row>
    <row r="31" spans="1:6">
      <c r="A31" s="145"/>
      <c r="B31" s="145"/>
      <c r="C31" s="145"/>
      <c r="D31" s="145"/>
      <c r="E31" s="145"/>
      <c r="F31" s="24"/>
    </row>
    <row r="32" spans="1:6">
      <c r="A32" s="29"/>
      <c r="B32" s="30"/>
      <c r="C32" s="30"/>
      <c r="D32" s="30"/>
      <c r="E32" s="30"/>
      <c r="F32" s="31"/>
    </row>
  </sheetData>
  <sheetProtection algorithmName="SHA-512" hashValue="UPolMuyzlRGlCmvewAMpbPhwY+WJj1RoCcgEOGKGt8Qg93u+CIqtDbJVGRBeV01qyeuqLBc1E2mjUiTd7gxXQQ==" saltValue="y9fmrVdkGf0RRD4A2zzlhQ==" spinCount="100000" sheet="1" selectLockedCells="1"/>
  <dataConsolidate/>
  <mergeCells count="7">
    <mergeCell ref="A29:E29"/>
    <mergeCell ref="A1:E1"/>
    <mergeCell ref="A30:E31"/>
    <mergeCell ref="A5:B5"/>
    <mergeCell ref="D5:E5"/>
    <mergeCell ref="A11:E11"/>
    <mergeCell ref="A20:B20"/>
  </mergeCells>
  <dataValidations count="5">
    <dataValidation type="date" allowBlank="1" showInputMessage="1" showErrorMessage="1" errorTitle="Грешка във формата на данните" error="Въведете валидна дата в полето." sqref="E10">
      <formula1>1</formula1>
      <formula2>401769</formula2>
    </dataValidation>
    <dataValidation type="list" allowBlank="1" showInputMessage="1" showErrorMessage="1" errorTitle="Data input error" error="Enter valid data from the list" sqref="B6">
      <formula1>IF(Language="bg",N_CountryCode_Description,N_CountryCode_DescriptionEN)</formula1>
    </dataValidation>
    <dataValidation type="list" allowBlank="1" showInputMessage="1" showErrorMessage="1" errorTitle="Data input error" error="Enter valid data from the list" sqref="B7">
      <formula1>IF(Language="bg",N_ShipType_Description,N_ShipType_DescriptionEN)</formula1>
    </dataValidation>
    <dataValidation type="list" allowBlank="1" showInputMessage="1" showErrorMessage="1" errorTitle="Data input error" error="Enter valid data from the list" sqref="B8">
      <formula1>IF(Language="bg",N_INFShipClass_Description,N_INFShipClass_DescriptionEN)</formula1>
    </dataValidation>
    <dataValidation allowBlank="1" showInputMessage="1" showErrorMessage="1" promptTitle="Enter port Code or Name" prompt="Enter valid port code (5 digits LOCODE) or name in English" sqref="E8"/>
  </dataValidations>
  <pageMargins left="0.7" right="0.7" top="0.75" bottom="0.75" header="0.3" footer="0.3"/>
  <pageSetup paperSize="9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3"/>
  <sheetViews>
    <sheetView workbookViewId="0">
      <selection activeCell="A2" sqref="A2:C3"/>
    </sheetView>
  </sheetViews>
  <sheetFormatPr defaultRowHeight="15"/>
  <cols>
    <col min="1" max="1" width="28.28515625" bestFit="1" customWidth="1"/>
    <col min="2" max="2" width="15.7109375" bestFit="1" customWidth="1"/>
    <col min="3" max="3" width="16" bestFit="1" customWidth="1"/>
  </cols>
  <sheetData>
    <row r="1" spans="1:3">
      <c r="A1" t="s">
        <v>1049</v>
      </c>
      <c r="B1" t="s">
        <v>763</v>
      </c>
      <c r="C1" t="s">
        <v>762</v>
      </c>
    </row>
    <row r="2" spans="1:3">
      <c r="A2" s="11" t="s">
        <v>1769</v>
      </c>
      <c r="B2" s="11" t="s">
        <v>1770</v>
      </c>
      <c r="C2" s="11" t="s">
        <v>1771</v>
      </c>
    </row>
    <row r="3" spans="1:3">
      <c r="A3" s="11" t="s">
        <v>1766</v>
      </c>
      <c r="B3" s="11" t="s">
        <v>1767</v>
      </c>
      <c r="C3" s="11" t="s">
        <v>1768</v>
      </c>
    </row>
  </sheetData>
  <sheetProtection algorithmName="SHA-512" hashValue="MdzNWNsT+zQ1hw0VmNGE51LLGOEbOUt6IAlxyjaP3CBhwnrdxRXIcwooU84kxVqMg1iKTRRViidnicCI42VWYg==" saltValue="13YT+oMKPceZYl+dEVSbww==" spinCount="100000" sheet="1" objects="1" scenarios="1"/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6"/>
  <sheetViews>
    <sheetView workbookViewId="0">
      <selection activeCell="A2" sqref="A2:C6"/>
    </sheetView>
  </sheetViews>
  <sheetFormatPr defaultRowHeight="15"/>
  <cols>
    <col min="1" max="1" width="18.7109375" bestFit="1" customWidth="1"/>
    <col min="2" max="2" width="27.7109375" bestFit="1" customWidth="1"/>
    <col min="3" max="3" width="17.7109375" bestFit="1" customWidth="1"/>
  </cols>
  <sheetData>
    <row r="1" spans="1:3">
      <c r="A1" t="s">
        <v>1038</v>
      </c>
      <c r="B1" t="s">
        <v>763</v>
      </c>
      <c r="C1" t="s">
        <v>762</v>
      </c>
    </row>
    <row r="2" spans="1:3">
      <c r="A2" t="s">
        <v>1039</v>
      </c>
      <c r="B2" t="s">
        <v>1040</v>
      </c>
      <c r="C2" t="s">
        <v>1040</v>
      </c>
    </row>
    <row r="3" spans="1:3">
      <c r="A3" t="s">
        <v>1036</v>
      </c>
      <c r="B3" t="s">
        <v>1035</v>
      </c>
      <c r="C3" t="s">
        <v>1036</v>
      </c>
    </row>
    <row r="4" spans="1:3">
      <c r="A4" t="s">
        <v>1043</v>
      </c>
      <c r="B4" t="s">
        <v>1044</v>
      </c>
      <c r="C4" t="s">
        <v>1045</v>
      </c>
    </row>
    <row r="5" spans="1:3">
      <c r="A5" t="s">
        <v>1041</v>
      </c>
      <c r="B5" t="s">
        <v>1042</v>
      </c>
      <c r="C5" t="s">
        <v>1041</v>
      </c>
    </row>
    <row r="6" spans="1:3">
      <c r="A6" t="s">
        <v>1046</v>
      </c>
      <c r="B6" t="s">
        <v>1047</v>
      </c>
      <c r="C6" t="s">
        <v>1048</v>
      </c>
    </row>
  </sheetData>
  <sheetProtection algorithmName="SHA-512" hashValue="WJ9HNCSXPG1zz6Cx6kT/jN4hZvkNpefpd0QSf+z6fTWHsjRi2J59lZvBoonrpBbLWtGCjL5VPddu+p9AFAegGw==" saltValue="PG+qaXpp91f0aaCUQanFqg==" spinCount="100000" sheet="1" objects="1" scenarios="1"/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3"/>
  <sheetViews>
    <sheetView workbookViewId="0">
      <selection activeCell="A2" sqref="A2:C3"/>
    </sheetView>
  </sheetViews>
  <sheetFormatPr defaultRowHeight="15"/>
  <cols>
    <col min="1" max="1" width="15.42578125" bestFit="1" customWidth="1"/>
    <col min="2" max="2" width="13.42578125" bestFit="1" customWidth="1"/>
    <col min="3" max="3" width="16" bestFit="1" customWidth="1"/>
  </cols>
  <sheetData>
    <row r="1" spans="1:3">
      <c r="A1" t="s">
        <v>1037</v>
      </c>
      <c r="B1" t="s">
        <v>763</v>
      </c>
      <c r="C1" t="s">
        <v>762</v>
      </c>
    </row>
    <row r="2" spans="1:3">
      <c r="A2" t="s">
        <v>1036</v>
      </c>
      <c r="B2" t="s">
        <v>1765</v>
      </c>
      <c r="C2" t="s">
        <v>1036</v>
      </c>
    </row>
    <row r="3" spans="1:3">
      <c r="A3" t="s">
        <v>1763</v>
      </c>
      <c r="B3" t="s">
        <v>1764</v>
      </c>
      <c r="C3" t="s">
        <v>1763</v>
      </c>
    </row>
  </sheetData>
  <sheetProtection algorithmName="SHA-512" hashValue="/f6IqP45mtsVJhYINoRqSylaomO3nCS2I8+ZIKHBcrsIjH6Gjp01sOZJX6zYZcp+X3JkS5WrbI6Oc8GHHrB5iA==" saltValue="0JujIJKEIwgfjnACsh/RVw==" spinCount="100000" sheet="1" objects="1" scenarios="1"/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C4"/>
  <sheetViews>
    <sheetView workbookViewId="0">
      <selection activeCell="A2" sqref="A2:C4"/>
    </sheetView>
  </sheetViews>
  <sheetFormatPr defaultRowHeight="15"/>
  <cols>
    <col min="1" max="1" width="10" bestFit="1" customWidth="1"/>
    <col min="2" max="2" width="13.42578125" bestFit="1" customWidth="1"/>
    <col min="3" max="3" width="16" bestFit="1" customWidth="1"/>
  </cols>
  <sheetData>
    <row r="1" spans="1:3">
      <c r="A1" t="s">
        <v>1027</v>
      </c>
      <c r="B1" t="s">
        <v>763</v>
      </c>
      <c r="C1" t="s">
        <v>762</v>
      </c>
    </row>
    <row r="2" spans="1:3">
      <c r="A2" t="s">
        <v>1034</v>
      </c>
      <c r="B2" t="s">
        <v>1035</v>
      </c>
      <c r="C2" t="s">
        <v>1036</v>
      </c>
    </row>
    <row r="3" spans="1:3">
      <c r="A3" t="s">
        <v>1028</v>
      </c>
      <c r="B3" t="s">
        <v>1029</v>
      </c>
      <c r="C3" t="s">
        <v>1030</v>
      </c>
    </row>
    <row r="4" spans="1:3">
      <c r="A4" t="s">
        <v>1031</v>
      </c>
      <c r="B4" t="s">
        <v>1032</v>
      </c>
      <c r="C4" t="s">
        <v>1033</v>
      </c>
    </row>
  </sheetData>
  <sheetProtection algorithmName="SHA-512" hashValue="47Nr6yZrBQWUyz+7/xEHWfNOdM6gpZcQpJ7QGLfUkygXjvSzNgNb7r2GSVhHz6VwRpg4f7NLNKjox9uwGYHRPg==" saltValue="0A43epEoW+PzedV9XPdPnQ==" spinCount="100000" sheet="1" objects="1" scenarios="1"/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C4"/>
  <sheetViews>
    <sheetView workbookViewId="0">
      <selection activeCell="A2" sqref="A2:C4"/>
    </sheetView>
  </sheetViews>
  <sheetFormatPr defaultRowHeight="15"/>
  <cols>
    <col min="1" max="1" width="15.140625" bestFit="1" customWidth="1"/>
    <col min="2" max="2" width="13.42578125" bestFit="1" customWidth="1"/>
    <col min="3" max="3" width="16" bestFit="1" customWidth="1"/>
  </cols>
  <sheetData>
    <row r="1" spans="1:3">
      <c r="A1" t="s">
        <v>1023</v>
      </c>
      <c r="B1" t="s">
        <v>763</v>
      </c>
      <c r="C1" t="s">
        <v>762</v>
      </c>
    </row>
    <row r="2" spans="1:3">
      <c r="A2" t="s">
        <v>1024</v>
      </c>
      <c r="B2" t="s">
        <v>1024</v>
      </c>
      <c r="C2" t="s">
        <v>1024</v>
      </c>
    </row>
    <row r="3" spans="1:3">
      <c r="A3" t="s">
        <v>1025</v>
      </c>
      <c r="B3" t="s">
        <v>1025</v>
      </c>
      <c r="C3" t="s">
        <v>1025</v>
      </c>
    </row>
    <row r="4" spans="1:3">
      <c r="A4" t="s">
        <v>1026</v>
      </c>
      <c r="B4" t="s">
        <v>1026</v>
      </c>
      <c r="C4" t="s">
        <v>1026</v>
      </c>
    </row>
  </sheetData>
  <sheetProtection algorithmName="SHA-512" hashValue="l5fV44w8RXm0S7us3Ny4tdvCpZk6txunc8woghBwlxNOxiY9+DfddLg4wK/NX143F3hoKqrtnizgr/dAon29cw==" saltValue="t9tgY4Wy4cVhkon5idTSdQ==" spinCount="100000" sheet="1" objects="1" scenarios="1"/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C3"/>
  <sheetViews>
    <sheetView workbookViewId="0">
      <selection activeCell="A2" sqref="A2:C3"/>
    </sheetView>
  </sheetViews>
  <sheetFormatPr defaultRowHeight="15"/>
  <cols>
    <col min="1" max="1" width="11.28515625" bestFit="1" customWidth="1"/>
    <col min="2" max="2" width="13.42578125" bestFit="1" customWidth="1"/>
    <col min="3" max="3" width="16" bestFit="1" customWidth="1"/>
  </cols>
  <sheetData>
    <row r="1" spans="1:3">
      <c r="A1" t="s">
        <v>1018</v>
      </c>
      <c r="B1" t="s">
        <v>763</v>
      </c>
      <c r="C1" t="s">
        <v>762</v>
      </c>
    </row>
    <row r="2" spans="1:3">
      <c r="A2" t="s">
        <v>1021</v>
      </c>
      <c r="B2" t="s">
        <v>1022</v>
      </c>
      <c r="C2" t="s">
        <v>1021</v>
      </c>
    </row>
    <row r="3" spans="1:3">
      <c r="A3" t="s">
        <v>1019</v>
      </c>
      <c r="B3" t="s">
        <v>1020</v>
      </c>
      <c r="C3" t="s">
        <v>1019</v>
      </c>
    </row>
  </sheetData>
  <sheetProtection algorithmName="SHA-512" hashValue="29CPP09dkRBAUqt4C3SkTrBj7ggwYMFoCB7n5GO4KUQfs5VIErlqoI3EG4/GmY2Xw9dtlVvgoZ5551OuNZ1ObQ==" saltValue="g1p6lk57DyO2p3ORgp0PEQ==" spinCount="100000" sheet="1" objects="1" scenarios="1"/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C3"/>
  <sheetViews>
    <sheetView workbookViewId="0">
      <selection activeCell="A2" sqref="A2:C3"/>
    </sheetView>
  </sheetViews>
  <sheetFormatPr defaultRowHeight="15"/>
  <cols>
    <col min="1" max="1" width="16.7109375" bestFit="1" customWidth="1"/>
    <col min="2" max="2" width="38" bestFit="1" customWidth="1"/>
    <col min="3" max="3" width="31.140625" bestFit="1" customWidth="1"/>
  </cols>
  <sheetData>
    <row r="1" spans="1:3">
      <c r="A1" t="s">
        <v>1012</v>
      </c>
      <c r="B1" t="s">
        <v>763</v>
      </c>
      <c r="C1" t="s">
        <v>762</v>
      </c>
    </row>
    <row r="2" spans="1:3">
      <c r="A2" t="s">
        <v>1013</v>
      </c>
      <c r="B2" t="s">
        <v>1014</v>
      </c>
      <c r="C2" t="s">
        <v>1013</v>
      </c>
    </row>
    <row r="3" spans="1:3">
      <c r="A3" t="s">
        <v>1015</v>
      </c>
      <c r="B3" t="s">
        <v>1016</v>
      </c>
      <c r="C3" t="s">
        <v>1017</v>
      </c>
    </row>
  </sheetData>
  <sheetProtection algorithmName="SHA-512" hashValue="ZDU6sfXEEXubp843cyPn1272MI4EbeCLIIFTG1FdMqf+h9MviQyjO1s3xJoOM5KqI/Pp5RrbVdb2nSKawuoyWw==" saltValue="eNK5X0Ebs2KrsDqcxFZTrA==" spinCount="100000" sheet="1" objects="1" scenarios="1"/>
  <pageMargins left="0.7" right="0.7" top="0.75" bottom="0.75" header="0.3" footer="0.3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5"/>
  <sheetViews>
    <sheetView workbookViewId="0">
      <selection activeCell="A2" sqref="A2:C5"/>
    </sheetView>
  </sheetViews>
  <sheetFormatPr defaultRowHeight="15"/>
  <cols>
    <col min="1" max="1" width="17.140625" bestFit="1" customWidth="1"/>
    <col min="2" max="2" width="13.42578125" bestFit="1" customWidth="1"/>
    <col min="3" max="3" width="16" bestFit="1" customWidth="1"/>
  </cols>
  <sheetData>
    <row r="1" spans="1:3">
      <c r="A1" t="s">
        <v>1011</v>
      </c>
      <c r="B1" t="s">
        <v>763</v>
      </c>
      <c r="C1" t="s">
        <v>762</v>
      </c>
    </row>
    <row r="2" spans="1:3">
      <c r="A2" t="s">
        <v>123</v>
      </c>
      <c r="B2" t="s">
        <v>123</v>
      </c>
      <c r="C2" t="s">
        <v>123</v>
      </c>
    </row>
    <row r="3" spans="1:3">
      <c r="A3" s="11" t="s">
        <v>1067</v>
      </c>
      <c r="B3" s="11" t="s">
        <v>1067</v>
      </c>
      <c r="C3" s="11" t="s">
        <v>1067</v>
      </c>
    </row>
    <row r="4" spans="1:3">
      <c r="A4" s="11" t="s">
        <v>104</v>
      </c>
      <c r="B4" s="11" t="s">
        <v>104</v>
      </c>
      <c r="C4" s="11" t="s">
        <v>104</v>
      </c>
    </row>
    <row r="5" spans="1:3">
      <c r="A5" s="11" t="s">
        <v>46</v>
      </c>
      <c r="B5" s="11" t="s">
        <v>46</v>
      </c>
      <c r="C5" s="11" t="s">
        <v>46</v>
      </c>
    </row>
  </sheetData>
  <sheetProtection algorithmName="SHA-512" hashValue="XgXwonVrLx0DmqiOJ2Jtpmbk3W64Ht015SAVmUrkTutBLtTyhTmgDzxCsjDmwCImf6tUiJhyR2jlG5J18gZQ1g==" saltValue="Z3fh5W2fXf14TGm5OR2G5A==" spinCount="100000" sheet="1" objects="1" scenarios="1"/>
  <pageMargins left="0.7" right="0.7" top="0.75" bottom="0.75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3"/>
  <sheetViews>
    <sheetView workbookViewId="0">
      <selection activeCell="A2" sqref="A2:C3"/>
    </sheetView>
  </sheetViews>
  <sheetFormatPr defaultRowHeight="15"/>
  <cols>
    <col min="1" max="1" width="18.85546875" bestFit="1" customWidth="1"/>
    <col min="2" max="2" width="13.42578125" bestFit="1" customWidth="1"/>
    <col min="3" max="3" width="16" bestFit="1" customWidth="1"/>
  </cols>
  <sheetData>
    <row r="1" spans="1:3">
      <c r="A1" t="s">
        <v>1010</v>
      </c>
      <c r="B1" t="s">
        <v>763</v>
      </c>
      <c r="C1" t="s">
        <v>762</v>
      </c>
    </row>
    <row r="2" spans="1:3">
      <c r="A2" t="s">
        <v>1772</v>
      </c>
      <c r="B2" t="s">
        <v>1773</v>
      </c>
      <c r="C2" t="s">
        <v>1773</v>
      </c>
    </row>
    <row r="3" spans="1:3">
      <c r="A3" t="s">
        <v>1774</v>
      </c>
      <c r="B3" t="s">
        <v>1774</v>
      </c>
      <c r="C3" t="s">
        <v>1774</v>
      </c>
    </row>
  </sheetData>
  <sheetProtection algorithmName="SHA-512" hashValue="rRpEOxMgwg6vzObTGuYODfUARiHMpI3nsGpwW8j4/ONHQiC6bP0cJtmZ13LhyoUERForlsjQbB1nGDDYqGRCvg==" saltValue="ShHIDbevQNBJA8zEzJAzgg==" spinCount="100000" sheet="1" objects="1" scenarios="1"/>
  <pageMargins left="0.7" right="0.7" top="0.75" bottom="0.75" header="0.3" footer="0.3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4"/>
  <sheetViews>
    <sheetView workbookViewId="0">
      <selection activeCell="B13" sqref="B13"/>
    </sheetView>
  </sheetViews>
  <sheetFormatPr defaultRowHeight="15"/>
  <cols>
    <col min="1" max="1" width="26.140625" customWidth="1"/>
    <col min="2" max="2" width="81" customWidth="1"/>
    <col min="3" max="3" width="52.85546875" customWidth="1"/>
  </cols>
  <sheetData>
    <row r="1" spans="1:7" s="11" customFormat="1">
      <c r="A1" s="11" t="s">
        <v>1934</v>
      </c>
      <c r="B1" s="11" t="s">
        <v>763</v>
      </c>
      <c r="C1" s="11" t="s">
        <v>762</v>
      </c>
      <c r="D1" s="11" t="s">
        <v>1740</v>
      </c>
      <c r="E1" s="11" t="s">
        <v>1741</v>
      </c>
      <c r="F1" s="11" t="s">
        <v>1742</v>
      </c>
      <c r="G1" s="11" t="s">
        <v>1743</v>
      </c>
    </row>
    <row r="2" spans="1:7" s="11" customFormat="1">
      <c r="A2" s="11">
        <v>3002</v>
      </c>
      <c r="B2" s="11" t="s">
        <v>1935</v>
      </c>
      <c r="C2" s="11" t="s">
        <v>1936</v>
      </c>
      <c r="D2" s="137"/>
      <c r="F2" s="137"/>
    </row>
    <row r="3" spans="1:7" s="11" customFormat="1">
      <c r="A3" s="11">
        <v>3020</v>
      </c>
      <c r="B3" s="11" t="s">
        <v>1937</v>
      </c>
      <c r="C3" s="11" t="s">
        <v>1937</v>
      </c>
      <c r="D3" s="137"/>
      <c r="F3" s="137"/>
    </row>
    <row r="4" spans="1:7">
      <c r="A4">
        <v>3061</v>
      </c>
      <c r="B4" t="s">
        <v>1938</v>
      </c>
      <c r="C4" t="s">
        <v>1938</v>
      </c>
      <c r="D4" s="137"/>
      <c r="F4" s="137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2">
    <pageSetUpPr fitToPage="1"/>
  </sheetPr>
  <dimension ref="A1:L81"/>
  <sheetViews>
    <sheetView showGridLines="0" workbookViewId="0">
      <selection activeCell="B4" sqref="B4"/>
    </sheetView>
  </sheetViews>
  <sheetFormatPr defaultRowHeight="15"/>
  <cols>
    <col min="1" max="1" width="33.42578125" style="11" bestFit="1" customWidth="1"/>
    <col min="2" max="2" width="21" style="11" customWidth="1"/>
    <col min="3" max="3" width="9.140625" style="11"/>
    <col min="4" max="4" width="38.28515625" style="11" customWidth="1"/>
    <col min="5" max="5" width="20.140625" style="11" customWidth="1"/>
    <col min="6" max="6" width="15.5703125" style="11" customWidth="1"/>
    <col min="7" max="7" width="12.140625" style="11" customWidth="1"/>
    <col min="8" max="8" width="4.140625" style="11" customWidth="1"/>
    <col min="9" max="9" width="30.140625" style="11" customWidth="1"/>
    <col min="10" max="10" width="28.28515625" style="11" customWidth="1"/>
    <col min="11" max="11" width="9.140625" style="11"/>
    <col min="12" max="12" width="21.42578125" style="11" customWidth="1"/>
    <col min="13" max="13" width="23.5703125" style="11" customWidth="1"/>
    <col min="14" max="16384" width="9.140625" style="11"/>
  </cols>
  <sheetData>
    <row r="1" spans="1:10" ht="16.5">
      <c r="A1" s="159" t="str">
        <f>CONCATENATE(IF(Settings!$B$6="bg","Курс","Voyage"),REPT(" ",250))</f>
        <v xml:space="preserve">Voyage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160"/>
      <c r="C1" s="160"/>
      <c r="D1" s="160"/>
      <c r="E1" s="160"/>
      <c r="F1" s="160"/>
      <c r="G1" s="160"/>
      <c r="H1" s="76"/>
    </row>
    <row r="2" spans="1:10" ht="24.75" customHeight="1">
      <c r="A2" s="39" t="str">
        <f>IF(Settings!B6="bg","Номер на рейса","Voyage number")</f>
        <v>Voyage number</v>
      </c>
      <c r="B2" s="105"/>
      <c r="C2" s="40"/>
      <c r="D2" s="40"/>
      <c r="E2" s="40"/>
      <c r="F2" s="86"/>
      <c r="G2" s="86"/>
      <c r="H2" s="87"/>
    </row>
    <row r="3" spans="1:10" ht="24.75" customHeight="1">
      <c r="A3" s="39" t="str">
        <f>IF(Settings!B6="bg","Пристанище","Port")</f>
        <v>Port</v>
      </c>
      <c r="B3" s="106"/>
      <c r="C3" s="40"/>
      <c r="D3" s="37"/>
      <c r="E3" s="37"/>
      <c r="F3" s="88"/>
      <c r="G3" s="86"/>
      <c r="H3" s="87"/>
    </row>
    <row r="4" spans="1:10" ht="24.75" customHeight="1">
      <c r="A4" s="39" t="str">
        <f>IF(Settings!B6="bg","Терминал","Terminal")</f>
        <v>Terminal</v>
      </c>
      <c r="B4" s="136"/>
      <c r="C4" s="40"/>
      <c r="D4" s="40"/>
      <c r="E4" s="40"/>
      <c r="F4" s="88"/>
      <c r="G4" s="86"/>
      <c r="H4" s="87"/>
    </row>
    <row r="5" spans="1:10" ht="24.75" customHeight="1">
      <c r="A5" s="42" t="str">
        <f>IF(Settings!B6="bg","Очаквано време на отплаване от пристанището (ETD)","ETD from port of call")</f>
        <v>ETD from port of call</v>
      </c>
      <c r="B5" s="103"/>
      <c r="C5" s="40"/>
      <c r="D5" s="41" t="str">
        <f>IF(Settings!B6="bg","Очаквано време на отшвартоване (ETU)","Estimated time of unberthing (ETU)")</f>
        <v>Estimated time of unberthing (ETU)</v>
      </c>
      <c r="E5" s="124"/>
      <c r="F5" s="89"/>
      <c r="G5" s="89"/>
      <c r="H5" s="90"/>
      <c r="I5" s="19"/>
      <c r="J5" s="8"/>
    </row>
    <row r="6" spans="1:10">
      <c r="A6" s="42" t="str">
        <f>IF(Settings!$B$6="bg","Следващо пристанище","Next Port")</f>
        <v>Next Port</v>
      </c>
      <c r="B6" s="103"/>
      <c r="C6" s="37"/>
      <c r="D6" s="41" t="str">
        <f>IF(Settings!$B$6="bg","Очаквано време на пристигане (ETA) в следващо пристанище","ETA to next port")</f>
        <v>ETA to next port</v>
      </c>
      <c r="E6" s="103"/>
      <c r="F6" s="89"/>
      <c r="G6" s="89"/>
      <c r="H6" s="90"/>
    </row>
    <row r="7" spans="1:10">
      <c r="A7" s="43" t="str">
        <f>IF(Settings!B6="bg","Допълнителни бележки","Additional remarks")</f>
        <v>Additional remarks</v>
      </c>
      <c r="B7" s="102"/>
      <c r="C7" s="91"/>
      <c r="D7" s="98"/>
      <c r="E7" s="89"/>
      <c r="F7" s="89"/>
      <c r="G7" s="89"/>
      <c r="H7" s="90"/>
    </row>
    <row r="8" spans="1:10">
      <c r="A8" s="43" t="str">
        <f>IF(Settings!B6="bg","Каботаж","Cabotage")</f>
        <v>Cabotage</v>
      </c>
      <c r="B8" s="113"/>
      <c r="C8" s="91"/>
      <c r="D8" s="98"/>
      <c r="E8" s="89"/>
      <c r="F8" s="89"/>
      <c r="G8" s="89"/>
      <c r="H8" s="90"/>
    </row>
    <row r="9" spans="1:10" ht="16.5">
      <c r="A9" s="157" t="str">
        <f>CONCATENATE(IF(Settings!$B$6="bg","Круиз","Cruise"),REPT(" ",150))</f>
        <v xml:space="preserve">Cruise                                                                                                                                                      </v>
      </c>
      <c r="B9" s="158"/>
      <c r="C9" s="91"/>
      <c r="D9" s="91"/>
      <c r="E9" s="89"/>
      <c r="F9" s="89"/>
      <c r="G9" s="89"/>
      <c r="H9" s="90"/>
      <c r="I9" s="19"/>
      <c r="J9" s="8"/>
    </row>
    <row r="10" spans="1:10" ht="16.5" customHeight="1">
      <c r="A10" s="48" t="str">
        <f>IF(Settings!B6="bg"," Пътнически кораб (Да/Не)","Cruise ship (Y/N)")</f>
        <v>Cruise ship (Y/N)</v>
      </c>
      <c r="B10" s="113" t="b">
        <v>0</v>
      </c>
      <c r="C10" s="37"/>
      <c r="D10" s="46" t="str">
        <f>IF(Settings!B6="bg","Опасни товари на борда (Да/Не)","DPG list on board (Y/N)")</f>
        <v>DPG list on board (Y/N)</v>
      </c>
      <c r="E10" s="113" t="b">
        <v>0</v>
      </c>
      <c r="F10" s="89"/>
      <c r="G10" s="89"/>
      <c r="H10" s="90"/>
    </row>
    <row r="11" spans="1:10">
      <c r="A11" s="49" t="str">
        <f>IF(Settings!$B$6="bg","Име на пристанището","Port name")</f>
        <v>Port name</v>
      </c>
      <c r="B11" s="38" t="str">
        <f>IF(Settings!$B$6="bg","Очаквано време на пристигане в пристанището (ETA)","ETA to port")</f>
        <v>ETA to port</v>
      </c>
      <c r="C11" s="37"/>
      <c r="D11" s="37"/>
      <c r="E11" s="36"/>
      <c r="F11" s="89"/>
      <c r="G11" s="89"/>
      <c r="H11" s="90"/>
    </row>
    <row r="12" spans="1:10">
      <c r="A12" s="106"/>
      <c r="B12" s="106"/>
      <c r="C12" s="37"/>
      <c r="D12" s="44" t="str">
        <f>IF(Settings!B6="bg","Описание на товара на борда","General cargo description")</f>
        <v>General cargo description</v>
      </c>
      <c r="E12" s="148"/>
      <c r="F12" s="149"/>
      <c r="G12" s="150"/>
      <c r="H12" s="45"/>
    </row>
    <row r="13" spans="1:10">
      <c r="A13" s="106"/>
      <c r="B13" s="106"/>
      <c r="C13" s="37"/>
      <c r="D13" s="37"/>
      <c r="E13" s="151"/>
      <c r="F13" s="152"/>
      <c r="G13" s="153"/>
      <c r="H13" s="45"/>
    </row>
    <row r="14" spans="1:10">
      <c r="A14" s="106"/>
      <c r="B14" s="106"/>
      <c r="C14" s="37"/>
      <c r="D14" s="37"/>
      <c r="E14" s="151"/>
      <c r="F14" s="152"/>
      <c r="G14" s="153"/>
      <c r="H14" s="45"/>
    </row>
    <row r="15" spans="1:10">
      <c r="A15" s="106"/>
      <c r="B15" s="106"/>
      <c r="C15" s="37"/>
      <c r="D15" s="37"/>
      <c r="E15" s="151"/>
      <c r="F15" s="152"/>
      <c r="G15" s="153"/>
      <c r="H15" s="45"/>
    </row>
    <row r="16" spans="1:10">
      <c r="A16" s="106"/>
      <c r="B16" s="106"/>
      <c r="C16" s="37"/>
      <c r="D16" s="46"/>
      <c r="E16" s="151"/>
      <c r="F16" s="152"/>
      <c r="G16" s="153"/>
      <c r="H16" s="45"/>
    </row>
    <row r="17" spans="1:12" ht="16.5">
      <c r="A17" s="106"/>
      <c r="B17" s="106"/>
      <c r="C17" s="47"/>
      <c r="D17" s="46"/>
      <c r="E17" s="151"/>
      <c r="F17" s="152"/>
      <c r="G17" s="153"/>
      <c r="H17" s="45"/>
      <c r="I17" s="6"/>
      <c r="J17" s="6"/>
      <c r="K17" s="6"/>
      <c r="L17" s="6"/>
    </row>
    <row r="18" spans="1:12">
      <c r="A18" s="106"/>
      <c r="B18" s="106"/>
      <c r="C18" s="37"/>
      <c r="D18" s="37"/>
      <c r="E18" s="154" t="b">
        <v>0</v>
      </c>
      <c r="F18" s="155"/>
      <c r="G18" s="156"/>
      <c r="H18" s="45"/>
      <c r="I18" s="6"/>
      <c r="J18" s="6"/>
      <c r="K18" s="6"/>
      <c r="L18" s="6"/>
    </row>
    <row r="19" spans="1:12" ht="15" customHeight="1">
      <c r="A19" s="106"/>
      <c r="B19" s="106"/>
      <c r="C19" s="91"/>
      <c r="D19" s="91"/>
      <c r="E19" s="89"/>
      <c r="F19" s="89"/>
      <c r="G19" s="89"/>
      <c r="H19" s="92"/>
      <c r="I19" s="21"/>
      <c r="J19" s="6"/>
      <c r="K19" s="6"/>
      <c r="L19" s="6"/>
    </row>
    <row r="20" spans="1:12">
      <c r="A20" s="106"/>
      <c r="B20" s="106"/>
      <c r="C20" s="91"/>
      <c r="D20" s="91"/>
      <c r="E20" s="89"/>
      <c r="F20" s="89"/>
      <c r="G20" s="89"/>
      <c r="H20" s="90"/>
      <c r="I20" s="6"/>
      <c r="J20" s="6"/>
      <c r="K20" s="6"/>
      <c r="L20" s="6"/>
    </row>
    <row r="21" spans="1:12">
      <c r="A21" s="106"/>
      <c r="B21" s="106"/>
      <c r="C21" s="91"/>
      <c r="D21" s="91"/>
      <c r="E21" s="89"/>
      <c r="F21" s="89"/>
      <c r="G21" s="91"/>
      <c r="H21" s="90"/>
      <c r="I21" s="6"/>
      <c r="J21" s="6"/>
      <c r="K21" s="20"/>
      <c r="L21" s="15"/>
    </row>
    <row r="22" spans="1:12">
      <c r="A22" s="106"/>
      <c r="B22" s="106"/>
      <c r="C22" s="91"/>
      <c r="D22" s="91"/>
      <c r="E22" s="91"/>
      <c r="F22" s="91"/>
      <c r="G22" s="91"/>
      <c r="H22" s="90"/>
      <c r="I22" s="6"/>
      <c r="J22" s="6"/>
      <c r="K22" s="6"/>
      <c r="L22" s="6"/>
    </row>
    <row r="23" spans="1:12">
      <c r="A23" s="106"/>
      <c r="B23" s="106"/>
      <c r="C23" s="91"/>
      <c r="D23" s="91"/>
      <c r="E23" s="91"/>
      <c r="F23" s="91"/>
      <c r="G23" s="91"/>
      <c r="H23" s="90"/>
      <c r="I23" s="6"/>
      <c r="J23" s="6"/>
      <c r="K23" s="20"/>
      <c r="L23" s="15"/>
    </row>
    <row r="24" spans="1:12">
      <c r="A24" s="106"/>
      <c r="B24" s="106"/>
      <c r="C24" s="91"/>
      <c r="D24" s="91"/>
      <c r="E24" s="91"/>
      <c r="F24" s="91"/>
      <c r="G24" s="91"/>
      <c r="H24" s="90"/>
      <c r="I24" s="6"/>
      <c r="J24" s="6"/>
      <c r="K24" s="6"/>
      <c r="L24" s="6"/>
    </row>
    <row r="25" spans="1:12">
      <c r="A25" s="106"/>
      <c r="B25" s="106"/>
      <c r="C25" s="91"/>
      <c r="D25" s="91"/>
      <c r="E25" s="91"/>
      <c r="F25" s="91"/>
      <c r="G25" s="91"/>
      <c r="H25" s="90"/>
      <c r="I25" s="6"/>
      <c r="J25" s="6"/>
      <c r="K25" s="20"/>
      <c r="L25" s="15"/>
    </row>
    <row r="26" spans="1:12">
      <c r="A26" s="106"/>
      <c r="B26" s="106"/>
      <c r="C26" s="91"/>
      <c r="D26" s="91"/>
      <c r="E26" s="91"/>
      <c r="F26" s="91"/>
      <c r="G26" s="91"/>
      <c r="H26" s="90"/>
      <c r="I26" s="6"/>
      <c r="J26" s="6"/>
      <c r="K26" s="6"/>
      <c r="L26" s="6"/>
    </row>
    <row r="27" spans="1:12">
      <c r="A27" s="106"/>
      <c r="B27" s="106"/>
      <c r="C27" s="91"/>
      <c r="D27" s="91"/>
      <c r="E27" s="91"/>
      <c r="F27" s="91"/>
      <c r="G27" s="93"/>
      <c r="H27" s="90"/>
      <c r="I27" s="6"/>
      <c r="J27" s="6"/>
      <c r="K27" s="6"/>
      <c r="L27" s="6"/>
    </row>
    <row r="28" spans="1:12">
      <c r="A28" s="106"/>
      <c r="B28" s="106"/>
      <c r="C28" s="91"/>
      <c r="D28" s="91"/>
      <c r="E28" s="91"/>
      <c r="F28" s="91"/>
      <c r="G28" s="91"/>
      <c r="H28" s="90"/>
      <c r="I28" s="6"/>
      <c r="J28" s="6"/>
      <c r="K28" s="6"/>
      <c r="L28" s="6"/>
    </row>
    <row r="29" spans="1:12">
      <c r="A29" s="106"/>
      <c r="B29" s="106"/>
      <c r="C29" s="91"/>
      <c r="D29" s="91"/>
      <c r="E29" s="91"/>
      <c r="F29" s="91"/>
      <c r="G29" s="91"/>
      <c r="H29" s="90"/>
    </row>
    <row r="30" spans="1:12" ht="16.5">
      <c r="A30" s="106"/>
      <c r="B30" s="106"/>
      <c r="C30" s="91"/>
      <c r="D30" s="94"/>
      <c r="E30" s="94"/>
      <c r="F30" s="91"/>
      <c r="G30" s="91"/>
      <c r="H30" s="90"/>
    </row>
    <row r="31" spans="1:12">
      <c r="A31" s="50"/>
      <c r="B31" s="51"/>
      <c r="C31" s="95"/>
      <c r="D31" s="96"/>
      <c r="E31" s="95"/>
      <c r="F31" s="95"/>
      <c r="G31" s="95"/>
      <c r="H31" s="97"/>
    </row>
    <row r="32" spans="1:12">
      <c r="D32" s="17"/>
      <c r="E32" s="13"/>
      <c r="F32" s="13"/>
    </row>
    <row r="33" spans="2:6" ht="18" customHeight="1">
      <c r="D33" s="6"/>
      <c r="E33" s="13"/>
      <c r="F33" s="13"/>
    </row>
    <row r="34" spans="2:6">
      <c r="D34" s="6"/>
      <c r="E34" s="13"/>
      <c r="F34" s="13"/>
    </row>
    <row r="35" spans="2:6">
      <c r="D35" s="16"/>
      <c r="E35" s="10"/>
      <c r="F35" s="6"/>
    </row>
    <row r="36" spans="2:6">
      <c r="D36" s="16"/>
      <c r="E36" s="8"/>
      <c r="F36" s="6"/>
    </row>
    <row r="37" spans="2:6">
      <c r="B37" s="11" t="b">
        <v>0</v>
      </c>
      <c r="D37" s="16"/>
      <c r="E37" s="8"/>
      <c r="F37" s="6"/>
    </row>
    <row r="38" spans="2:6">
      <c r="D38" s="16"/>
      <c r="E38" s="8"/>
      <c r="F38" s="6"/>
    </row>
    <row r="39" spans="2:6">
      <c r="D39" s="16"/>
      <c r="E39" s="8"/>
      <c r="F39" s="6"/>
    </row>
    <row r="40" spans="2:6">
      <c r="D40" s="16"/>
      <c r="E40" s="18"/>
      <c r="F40" s="18"/>
    </row>
    <row r="41" spans="2:6">
      <c r="D41" s="6"/>
      <c r="E41" s="18"/>
      <c r="F41" s="18"/>
    </row>
    <row r="42" spans="2:6">
      <c r="D42" s="6"/>
      <c r="E42" s="18"/>
      <c r="F42" s="18"/>
    </row>
    <row r="43" spans="2:6">
      <c r="D43" s="6"/>
      <c r="E43" s="18"/>
      <c r="F43" s="18"/>
    </row>
    <row r="44" spans="2:6">
      <c r="E44" s="14"/>
      <c r="F44" s="14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</sheetData>
  <sheetProtection algorithmName="SHA-512" hashValue="sPdpliAm67Jtffbrzn+ef59VCxtyjTPAdlH8W0AOGpCFiUOZZ+3kOhvzc5I9IlN7RCb2Qhs7mDKWMnQP9sWevQ==" saltValue="av5Er83PYycVQ7QRT3abOA==" spinCount="100000" sheet="1" selectLockedCells="1"/>
  <mergeCells count="3">
    <mergeCell ref="E12:G18"/>
    <mergeCell ref="A9:B9"/>
    <mergeCell ref="A1:G1"/>
  </mergeCells>
  <conditionalFormatting sqref="B6">
    <cfRule type="expression" dxfId="20" priority="4">
      <formula>OR(IF(CruiseShipIndicator=YesEN,TRUE,FALSE),IF(CruiseShipIndicator=YesBG,TRUE,FALSE))</formula>
    </cfRule>
  </conditionalFormatting>
  <conditionalFormatting sqref="B3">
    <cfRule type="expression" dxfId="19" priority="3">
      <formula>OR(IF(CruiseShipIndicator=YesEN,TRUE,FALSE),IF(CruiseShipIndicator=YesBG,TRUE,FALSE))</formula>
    </cfRule>
  </conditionalFormatting>
  <conditionalFormatting sqref="A12:A30">
    <cfRule type="expression" dxfId="18" priority="1">
      <formula>OR(IF(CruiseShipIndicator=YesEN,TRUE,FALSE),IF(CruiseShipIndicator=YesBG,TRUE,FALSE))</formula>
    </cfRule>
  </conditionalFormatting>
  <dataValidations count="8">
    <dataValidation allowBlank="1" showInputMessage="1" showErrorMessage="1" errorTitle="Грешка в данните" error="Въведете правилен код на пристанище." sqref="L21 B6"/>
    <dataValidation type="date" allowBlank="1" showInputMessage="1" showErrorMessage="1" errorTitle="Data format error" error="Enter valid date and time" sqref="B5 L25 L23 B12:B30 E6">
      <formula1>1</formula1>
      <formula2>401769</formula2>
    </dataValidation>
    <dataValidation type="list" allowBlank="1" showInputMessage="1" showErrorMessage="1" sqref="J5 J9">
      <formula1>IF(Language="bg",N_YesNo_Description,N_YesNo_DescriptionEN)</formula1>
    </dataValidation>
    <dataValidation type="list" allowBlank="1" showInputMessage="1" showErrorMessage="1" errorTitle="Data input error" error="Enter valid data from the list" sqref="E38 I19 E31">
      <formula1>IF(Language="bg",N_YesNo_Description,N_YesNo_DescriptionEN)</formula1>
    </dataValidation>
    <dataValidation type="date" allowBlank="1" showInputMessage="1" showErrorMessage="1" errorTitle="Грешка във формата на данните" error="Въведете валидна дата в полето." sqref="E35">
      <formula1>1</formula1>
      <formula2>401769</formula2>
    </dataValidation>
    <dataValidation allowBlank="1" showInputMessage="1" showErrorMessage="1" errorTitle="Data input error" error="Enter valid data from the list" sqref="B10 E10"/>
    <dataValidation allowBlank="1" showInputMessage="1" showErrorMessage="1" promptTitle="Enter port Code or Name" prompt="Enter valid port code (5 digits LOCODE) or name in English" sqref="B3 A12:A30"/>
    <dataValidation type="list" allowBlank="1" showInputMessage="1" showErrorMessage="1" sqref="B4">
      <formula1>PortFacility_NameEN</formula1>
    </dataValidation>
  </dataValidations>
  <pageMargins left="0.7" right="0.7" top="0.75" bottom="0.75" header="0.3" footer="0.3"/>
  <pageSetup paperSize="9" scale="85" orientation="landscape" verticalDpi="597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91" r:id="rId4" name="Check Box 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9</xdr:row>
                    <xdr:rowOff>19050</xdr:rowOff>
                  </from>
                  <to>
                    <xdr:col>4</xdr:col>
                    <xdr:colOff>1133475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2" r:id="rId5" name="Check Box 8">
              <controlPr locked="0"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38100</xdr:rowOff>
                  </from>
                  <to>
                    <xdr:col>1</xdr:col>
                    <xdr:colOff>1323975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5" r:id="rId6" name="Check Box 11">
              <controlPr locked="0"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19050</xdr:rowOff>
                  </from>
                  <to>
                    <xdr:col>1</xdr:col>
                    <xdr:colOff>1133475</xdr:colOff>
                    <xdr:row>7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20"/>
  <sheetViews>
    <sheetView workbookViewId="0">
      <selection activeCell="C8" sqref="C8"/>
    </sheetView>
  </sheetViews>
  <sheetFormatPr defaultRowHeight="15"/>
  <cols>
    <col min="1" max="1" width="22.5703125" style="11" customWidth="1"/>
    <col min="2" max="3" width="81.140625" style="11" bestFit="1" customWidth="1"/>
    <col min="4" max="4" width="12.85546875" style="11" customWidth="1"/>
    <col min="5" max="5" width="12.42578125" style="11" customWidth="1"/>
    <col min="6" max="6" width="14.140625" style="11" customWidth="1"/>
    <col min="7" max="7" width="13.7109375" style="11" customWidth="1"/>
    <col min="8" max="16384" width="9.140625" style="11"/>
  </cols>
  <sheetData>
    <row r="1" spans="1:7">
      <c r="A1" s="11" t="s">
        <v>1939</v>
      </c>
      <c r="B1" s="11" t="s">
        <v>763</v>
      </c>
      <c r="C1" s="11" t="s">
        <v>762</v>
      </c>
      <c r="D1" s="11" t="s">
        <v>1740</v>
      </c>
      <c r="E1" s="11" t="s">
        <v>1741</v>
      </c>
      <c r="F1" s="11" t="s">
        <v>1742</v>
      </c>
      <c r="G1" s="11" t="s">
        <v>1743</v>
      </c>
    </row>
    <row r="2" spans="1:7">
      <c r="A2" s="140" t="s">
        <v>1949</v>
      </c>
      <c r="B2" s="11" t="s">
        <v>1950</v>
      </c>
      <c r="C2" s="11" t="s">
        <v>1951</v>
      </c>
      <c r="D2" s="137"/>
      <c r="F2" s="137"/>
    </row>
    <row r="3" spans="1:7">
      <c r="A3" s="140" t="s">
        <v>1952</v>
      </c>
      <c r="B3" s="11" t="s">
        <v>1953</v>
      </c>
      <c r="C3" s="11" t="s">
        <v>1954</v>
      </c>
      <c r="D3" s="137"/>
      <c r="F3" s="137"/>
    </row>
    <row r="4" spans="1:7">
      <c r="A4" s="140" t="s">
        <v>1955</v>
      </c>
      <c r="B4" s="11" t="s">
        <v>1956</v>
      </c>
      <c r="C4" s="11" t="s">
        <v>1957</v>
      </c>
      <c r="D4" s="137"/>
      <c r="F4" s="137"/>
    </row>
    <row r="5" spans="1:7">
      <c r="A5" s="140" t="s">
        <v>1958</v>
      </c>
      <c r="B5" s="11" t="s">
        <v>1959</v>
      </c>
      <c r="C5" s="11" t="s">
        <v>1960</v>
      </c>
      <c r="D5" s="137"/>
      <c r="F5" s="137"/>
    </row>
    <row r="6" spans="1:7">
      <c r="A6" s="140" t="s">
        <v>1967</v>
      </c>
      <c r="B6" s="11" t="s">
        <v>1968</v>
      </c>
      <c r="C6" s="11" t="s">
        <v>1969</v>
      </c>
      <c r="D6" s="137"/>
      <c r="F6" s="137"/>
    </row>
    <row r="7" spans="1:7">
      <c r="A7" s="140" t="s">
        <v>1964</v>
      </c>
      <c r="B7" s="11" t="s">
        <v>1965</v>
      </c>
      <c r="C7" s="11" t="s">
        <v>1966</v>
      </c>
      <c r="D7" s="137"/>
      <c r="F7" s="137"/>
    </row>
    <row r="8" spans="1:7">
      <c r="A8" s="140" t="s">
        <v>1995</v>
      </c>
      <c r="B8" s="11" t="s">
        <v>1996</v>
      </c>
      <c r="C8" s="11" t="s">
        <v>1997</v>
      </c>
      <c r="D8" s="137"/>
      <c r="F8" s="137"/>
    </row>
    <row r="9" spans="1:7">
      <c r="A9" s="140" t="s">
        <v>1970</v>
      </c>
      <c r="B9" s="11" t="s">
        <v>1971</v>
      </c>
      <c r="C9" s="11" t="s">
        <v>1972</v>
      </c>
      <c r="D9" s="137"/>
      <c r="F9" s="137"/>
    </row>
    <row r="10" spans="1:7">
      <c r="A10" s="140" t="s">
        <v>1976</v>
      </c>
      <c r="B10" s="11" t="s">
        <v>1977</v>
      </c>
      <c r="C10" s="11" t="s">
        <v>1978</v>
      </c>
      <c r="D10" s="137"/>
      <c r="F10" s="137"/>
    </row>
    <row r="11" spans="1:7">
      <c r="A11" s="140" t="s">
        <v>1979</v>
      </c>
      <c r="B11" s="11" t="s">
        <v>1980</v>
      </c>
      <c r="C11" s="11" t="s">
        <v>1981</v>
      </c>
      <c r="D11" s="137"/>
      <c r="F11" s="137"/>
    </row>
    <row r="12" spans="1:7">
      <c r="A12" s="140" t="s">
        <v>1946</v>
      </c>
      <c r="B12" s="11" t="s">
        <v>1942</v>
      </c>
      <c r="C12" s="11" t="s">
        <v>1943</v>
      </c>
      <c r="D12" s="137"/>
      <c r="F12" s="137"/>
    </row>
    <row r="13" spans="1:7">
      <c r="A13" s="140" t="s">
        <v>1945</v>
      </c>
      <c r="B13" s="11" t="s">
        <v>1940</v>
      </c>
      <c r="C13" s="11" t="s">
        <v>1941</v>
      </c>
      <c r="D13" s="137"/>
      <c r="F13" s="137"/>
    </row>
    <row r="14" spans="1:7">
      <c r="A14" s="140" t="s">
        <v>1947</v>
      </c>
      <c r="B14" s="11" t="s">
        <v>1982</v>
      </c>
      <c r="C14" s="11" t="s">
        <v>1944</v>
      </c>
      <c r="D14" s="137"/>
      <c r="F14" s="137"/>
    </row>
    <row r="15" spans="1:7">
      <c r="A15" s="140" t="s">
        <v>1973</v>
      </c>
      <c r="B15" s="11" t="s">
        <v>1974</v>
      </c>
      <c r="C15" s="11" t="s">
        <v>1975</v>
      </c>
      <c r="D15" s="137"/>
      <c r="F15" s="137"/>
    </row>
    <row r="16" spans="1:7">
      <c r="A16" s="140" t="s">
        <v>1983</v>
      </c>
      <c r="B16" s="11" t="s">
        <v>1984</v>
      </c>
      <c r="C16" s="11" t="s">
        <v>1985</v>
      </c>
      <c r="D16" s="137"/>
      <c r="F16" s="137"/>
    </row>
    <row r="17" spans="1:6">
      <c r="A17" s="140" t="s">
        <v>1986</v>
      </c>
      <c r="B17" s="11" t="s">
        <v>1987</v>
      </c>
      <c r="C17" s="11" t="s">
        <v>1988</v>
      </c>
      <c r="D17" s="137"/>
      <c r="F17" s="137"/>
    </row>
    <row r="18" spans="1:6">
      <c r="A18" s="140" t="s">
        <v>1989</v>
      </c>
      <c r="B18" s="11" t="s">
        <v>1990</v>
      </c>
      <c r="C18" s="11" t="s">
        <v>1991</v>
      </c>
      <c r="D18" s="137"/>
      <c r="F18" s="137"/>
    </row>
    <row r="19" spans="1:6">
      <c r="A19" s="140" t="s">
        <v>1992</v>
      </c>
      <c r="B19" s="11" t="s">
        <v>1993</v>
      </c>
      <c r="C19" s="11" t="s">
        <v>1994</v>
      </c>
      <c r="D19" s="137"/>
      <c r="F19" s="137"/>
    </row>
    <row r="20" spans="1:6">
      <c r="A20" s="140" t="s">
        <v>1961</v>
      </c>
      <c r="B20" s="11" t="s">
        <v>1962</v>
      </c>
      <c r="C20" s="11" t="s">
        <v>1963</v>
      </c>
      <c r="D20" s="137"/>
      <c r="F20" s="137"/>
    </row>
  </sheetData>
  <pageMargins left="0.7" right="0.7" top="0.75" bottom="0.75" header="0.3" footer="0.3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26"/>
  <sheetViews>
    <sheetView workbookViewId="0">
      <selection activeCell="C22" sqref="C22"/>
    </sheetView>
  </sheetViews>
  <sheetFormatPr defaultRowHeight="15"/>
  <cols>
    <col min="1" max="1" width="13.28515625" bestFit="1" customWidth="1"/>
    <col min="2" max="3" width="81.140625" bestFit="1" customWidth="1"/>
    <col min="4" max="4" width="12.85546875" style="11" customWidth="1"/>
    <col min="5" max="5" width="12.42578125" style="11" customWidth="1"/>
    <col min="6" max="6" width="14.140625" style="11" customWidth="1"/>
    <col min="7" max="7" width="13.7109375" style="11" customWidth="1"/>
  </cols>
  <sheetData>
    <row r="1" spans="1:7">
      <c r="A1" t="s">
        <v>1009</v>
      </c>
      <c r="B1" t="s">
        <v>763</v>
      </c>
      <c r="C1" t="s">
        <v>762</v>
      </c>
      <c r="D1" s="11" t="s">
        <v>1740</v>
      </c>
      <c r="E1" s="11" t="s">
        <v>1741</v>
      </c>
      <c r="F1" s="11" t="s">
        <v>1742</v>
      </c>
      <c r="G1" s="11" t="s">
        <v>1743</v>
      </c>
    </row>
    <row r="2" spans="1:7">
      <c r="A2" s="11">
        <v>1001</v>
      </c>
      <c r="B2" s="11" t="s">
        <v>1907</v>
      </c>
      <c r="C2" s="11" t="s">
        <v>1744</v>
      </c>
      <c r="D2" s="137"/>
      <c r="F2" s="137"/>
    </row>
    <row r="3" spans="1:7">
      <c r="A3" s="11">
        <v>1002</v>
      </c>
      <c r="B3" s="11" t="s">
        <v>1908</v>
      </c>
      <c r="C3" s="11" t="s">
        <v>1745</v>
      </c>
      <c r="D3" s="137"/>
      <c r="F3" s="137"/>
    </row>
    <row r="4" spans="1:7">
      <c r="A4" s="11">
        <v>1003</v>
      </c>
      <c r="B4" s="11" t="s">
        <v>1909</v>
      </c>
      <c r="C4" s="11" t="s">
        <v>1746</v>
      </c>
      <c r="D4" s="137"/>
      <c r="F4" s="137"/>
    </row>
    <row r="5" spans="1:7">
      <c r="A5" s="11">
        <v>1004</v>
      </c>
      <c r="B5" s="11" t="s">
        <v>1747</v>
      </c>
      <c r="C5" s="11" t="s">
        <v>1748</v>
      </c>
      <c r="D5" s="137"/>
      <c r="F5" s="137"/>
    </row>
    <row r="6" spans="1:7">
      <c r="A6" s="11">
        <v>1005</v>
      </c>
      <c r="B6" s="11" t="s">
        <v>1910</v>
      </c>
      <c r="C6" s="11" t="s">
        <v>1749</v>
      </c>
      <c r="D6" s="137"/>
      <c r="F6" s="137"/>
    </row>
    <row r="7" spans="1:7">
      <c r="A7" s="11">
        <v>1006</v>
      </c>
      <c r="B7" s="11" t="s">
        <v>1750</v>
      </c>
      <c r="C7" s="11" t="s">
        <v>1751</v>
      </c>
      <c r="D7" s="137"/>
      <c r="F7" s="137"/>
    </row>
    <row r="8" spans="1:7">
      <c r="A8" s="11">
        <v>2001</v>
      </c>
      <c r="B8" s="11" t="s">
        <v>1911</v>
      </c>
      <c r="C8" s="11" t="s">
        <v>1752</v>
      </c>
      <c r="D8" s="137"/>
      <c r="F8" s="137"/>
    </row>
    <row r="9" spans="1:7">
      <c r="A9" s="11">
        <v>2002</v>
      </c>
      <c r="B9" s="11" t="s">
        <v>1912</v>
      </c>
      <c r="C9" s="11" t="s">
        <v>1753</v>
      </c>
      <c r="D9" s="137"/>
      <c r="F9" s="137"/>
    </row>
    <row r="10" spans="1:7">
      <c r="A10" s="11">
        <v>2003</v>
      </c>
      <c r="B10" s="11" t="s">
        <v>1913</v>
      </c>
      <c r="C10" s="11" t="s">
        <v>1754</v>
      </c>
      <c r="D10" s="137"/>
      <c r="F10" s="137"/>
    </row>
    <row r="11" spans="1:7">
      <c r="A11" s="11">
        <v>2004</v>
      </c>
      <c r="B11" s="11" t="s">
        <v>1914</v>
      </c>
      <c r="C11" s="11" t="s">
        <v>1755</v>
      </c>
      <c r="D11" s="137"/>
      <c r="F11" s="137"/>
    </row>
    <row r="12" spans="1:7">
      <c r="A12" s="11">
        <v>4001</v>
      </c>
      <c r="B12" s="11" t="s">
        <v>1915</v>
      </c>
      <c r="C12" s="11" t="s">
        <v>1756</v>
      </c>
      <c r="D12" s="137"/>
      <c r="F12" s="137"/>
    </row>
    <row r="13" spans="1:7">
      <c r="A13" s="11">
        <v>5001</v>
      </c>
      <c r="B13" s="11" t="s">
        <v>1916</v>
      </c>
      <c r="C13" s="11" t="s">
        <v>1757</v>
      </c>
      <c r="D13" s="137"/>
      <c r="F13" s="137"/>
    </row>
    <row r="14" spans="1:7">
      <c r="A14" s="11">
        <v>5002</v>
      </c>
      <c r="B14" s="11" t="s">
        <v>1917</v>
      </c>
      <c r="C14" s="11" t="s">
        <v>1758</v>
      </c>
      <c r="D14" s="137"/>
      <c r="F14" s="137"/>
    </row>
    <row r="15" spans="1:7">
      <c r="A15" s="11">
        <v>5003</v>
      </c>
      <c r="B15" s="11" t="s">
        <v>1918</v>
      </c>
      <c r="C15" s="11" t="s">
        <v>1759</v>
      </c>
      <c r="D15" s="137"/>
      <c r="F15" s="137"/>
    </row>
    <row r="16" spans="1:7">
      <c r="A16" s="11">
        <v>5004</v>
      </c>
      <c r="B16" s="11" t="s">
        <v>1919</v>
      </c>
      <c r="C16" s="11" t="s">
        <v>1760</v>
      </c>
      <c r="D16" s="137"/>
      <c r="F16" s="137"/>
    </row>
    <row r="17" spans="1:6">
      <c r="A17" s="11">
        <v>5005</v>
      </c>
      <c r="B17" s="11" t="s">
        <v>1920</v>
      </c>
      <c r="C17" s="11" t="s">
        <v>1761</v>
      </c>
      <c r="D17" s="137"/>
      <c r="F17" s="137"/>
    </row>
    <row r="18" spans="1:6">
      <c r="A18" s="11">
        <v>5006</v>
      </c>
      <c r="B18" s="11" t="s">
        <v>1921</v>
      </c>
      <c r="C18" s="11" t="s">
        <v>1762</v>
      </c>
      <c r="D18" s="137"/>
      <c r="F18" s="137"/>
    </row>
    <row r="19" spans="1:6">
      <c r="A19" s="11">
        <v>5008</v>
      </c>
      <c r="B19" s="11" t="s">
        <v>1922</v>
      </c>
      <c r="C19" s="11" t="s">
        <v>1923</v>
      </c>
      <c r="D19" s="137"/>
      <c r="F19" s="137"/>
    </row>
    <row r="20" spans="1:6">
      <c r="A20" s="11">
        <v>5009</v>
      </c>
      <c r="B20" s="11" t="s">
        <v>1924</v>
      </c>
      <c r="C20" s="11" t="s">
        <v>1925</v>
      </c>
      <c r="D20" s="137"/>
      <c r="F20" s="137"/>
    </row>
    <row r="21" spans="1:6">
      <c r="A21" s="11">
        <v>5010</v>
      </c>
      <c r="B21" s="11" t="s">
        <v>1926</v>
      </c>
      <c r="C21" s="11" t="s">
        <v>1927</v>
      </c>
      <c r="D21" s="137"/>
      <c r="F21" s="137"/>
    </row>
    <row r="22" spans="1:6">
      <c r="A22" s="11">
        <v>5011</v>
      </c>
      <c r="B22" s="11" t="s">
        <v>2086</v>
      </c>
      <c r="C22" s="11" t="s">
        <v>2088</v>
      </c>
      <c r="D22" s="137"/>
      <c r="F22" s="137"/>
    </row>
    <row r="23" spans="1:6">
      <c r="A23" s="11">
        <v>5012</v>
      </c>
      <c r="B23" s="11" t="s">
        <v>2087</v>
      </c>
      <c r="C23" s="11" t="s">
        <v>2089</v>
      </c>
      <c r="D23" s="137"/>
      <c r="F23" s="137"/>
    </row>
    <row r="24" spans="1:6">
      <c r="A24" s="11">
        <v>6001</v>
      </c>
      <c r="B24" s="11" t="s">
        <v>1928</v>
      </c>
      <c r="C24" s="11" t="s">
        <v>1929</v>
      </c>
      <c r="D24" s="137"/>
      <c r="F24" s="137"/>
    </row>
    <row r="25" spans="1:6">
      <c r="A25" s="11">
        <v>6002</v>
      </c>
      <c r="B25" s="11" t="s">
        <v>1930</v>
      </c>
      <c r="C25" s="11" t="s">
        <v>1931</v>
      </c>
      <c r="D25" s="137"/>
      <c r="F25" s="137"/>
    </row>
    <row r="26" spans="1:6">
      <c r="A26" s="11">
        <v>9001</v>
      </c>
      <c r="B26" s="11" t="s">
        <v>1932</v>
      </c>
      <c r="C26" s="11" t="s">
        <v>1933</v>
      </c>
      <c r="D26" s="137"/>
      <c r="F26" s="137"/>
    </row>
  </sheetData>
  <pageMargins left="0.7" right="0.7" top="0.75" bottom="0.75" header="0.3" footer="0.3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C4"/>
  <sheetViews>
    <sheetView workbookViewId="0">
      <selection activeCell="A2" sqref="A2:C4"/>
    </sheetView>
  </sheetViews>
  <sheetFormatPr defaultRowHeight="15"/>
  <cols>
    <col min="1" max="1" width="21" bestFit="1" customWidth="1"/>
    <col min="2" max="2" width="13.42578125" bestFit="1" customWidth="1"/>
    <col min="3" max="3" width="16" bestFit="1" customWidth="1"/>
  </cols>
  <sheetData>
    <row r="1" spans="1:3">
      <c r="A1" t="s">
        <v>1002</v>
      </c>
      <c r="B1" t="s">
        <v>763</v>
      </c>
      <c r="C1" t="s">
        <v>762</v>
      </c>
    </row>
    <row r="2" spans="1:3">
      <c r="A2" t="s">
        <v>1003</v>
      </c>
      <c r="B2" t="s">
        <v>1004</v>
      </c>
      <c r="C2" t="s">
        <v>1003</v>
      </c>
    </row>
    <row r="3" spans="1:3">
      <c r="A3" t="s">
        <v>1005</v>
      </c>
      <c r="B3" t="s">
        <v>1006</v>
      </c>
      <c r="C3" t="s">
        <v>1005</v>
      </c>
    </row>
    <row r="4" spans="1:3">
      <c r="A4" t="s">
        <v>1007</v>
      </c>
      <c r="B4" t="s">
        <v>1008</v>
      </c>
      <c r="C4" t="s">
        <v>1007</v>
      </c>
    </row>
  </sheetData>
  <sheetProtection algorithmName="SHA-512" hashValue="oPYXic+PgLK7SdT2UEzwBV68OhrBGSy/bYBys+yhxtu5THW0gQTdT+5TwEYYIbQqOpPf8lCUu0l2UvvaMnZZBA==" saltValue="qWb5U8L+g+MzlF+vp/V+tQ==" spinCount="100000" sheet="1" objects="1" scenarios="1" selectLockedCells="1" selectUnlockedCells="1"/>
  <pageMargins left="0.7" right="0.7" top="0.75" bottom="0.75" header="0.3" footer="0.3"/>
  <tableParts count="1">
    <tablePart r:id="rId1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G4"/>
  <sheetViews>
    <sheetView workbookViewId="0">
      <selection activeCell="A2" sqref="A2:G4"/>
    </sheetView>
  </sheetViews>
  <sheetFormatPr defaultRowHeight="15"/>
  <cols>
    <col min="1" max="1" width="14.5703125" bestFit="1" customWidth="1"/>
    <col min="2" max="2" width="13.42578125" bestFit="1" customWidth="1"/>
    <col min="3" max="3" width="16" bestFit="1" customWidth="1"/>
    <col min="4" max="4" width="12.85546875" style="11" bestFit="1" customWidth="1"/>
    <col min="5" max="5" width="12.42578125" style="11" bestFit="1" customWidth="1"/>
    <col min="6" max="6" width="14.28515625" style="11" bestFit="1" customWidth="1"/>
    <col min="7" max="7" width="13.7109375" style="11" bestFit="1" customWidth="1"/>
  </cols>
  <sheetData>
    <row r="1" spans="1:7">
      <c r="A1" t="s">
        <v>989</v>
      </c>
      <c r="B1" t="s">
        <v>763</v>
      </c>
      <c r="C1" t="s">
        <v>762</v>
      </c>
      <c r="D1" s="11" t="s">
        <v>1740</v>
      </c>
      <c r="E1" s="11" t="s">
        <v>1741</v>
      </c>
      <c r="F1" s="11" t="s">
        <v>1742</v>
      </c>
      <c r="G1" s="11" t="s">
        <v>1743</v>
      </c>
    </row>
    <row r="2" spans="1:7">
      <c r="A2" t="s">
        <v>1775</v>
      </c>
      <c r="B2" t="s">
        <v>1775</v>
      </c>
      <c r="C2" t="s">
        <v>1775</v>
      </c>
      <c r="D2" s="100"/>
      <c r="F2" s="100">
        <v>41946.695595219906</v>
      </c>
      <c r="G2" s="11" t="s">
        <v>1776</v>
      </c>
    </row>
    <row r="3" spans="1:7">
      <c r="A3" s="11" t="s">
        <v>1777</v>
      </c>
      <c r="B3" s="11" t="s">
        <v>1777</v>
      </c>
      <c r="C3" s="11" t="s">
        <v>1777</v>
      </c>
      <c r="D3" s="100"/>
      <c r="F3" s="100"/>
    </row>
    <row r="4" spans="1:7">
      <c r="A4" s="11" t="s">
        <v>1778</v>
      </c>
      <c r="B4" s="11" t="s">
        <v>1778</v>
      </c>
      <c r="C4" s="11" t="s">
        <v>1778</v>
      </c>
      <c r="D4" s="100"/>
      <c r="F4" s="100">
        <v>41946.698811539354</v>
      </c>
      <c r="G4" s="11" t="s">
        <v>1776</v>
      </c>
    </row>
  </sheetData>
  <sheetProtection algorithmName="SHA-512" hashValue="TGSjXf/sYTT19XejFy8YVb6kONMIFGAtZ6dKpimHIpPVQE10NeC+KkG41iQzQSKAcLJ7nsL7uuErGu/yFfb9lg==" saltValue="itzK70yds7MU1meIR31rGg==" spinCount="100000" sheet="1" objects="1" scenarios="1"/>
  <pageMargins left="0.7" right="0.7" top="0.75" bottom="0.75" header="0.3" footer="0.3"/>
  <tableParts count="1">
    <tablePart r:id="rId1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90"/>
  <sheetViews>
    <sheetView topLeftCell="A2" workbookViewId="0">
      <selection activeCell="A2" sqref="A2:C90"/>
    </sheetView>
  </sheetViews>
  <sheetFormatPr defaultRowHeight="15"/>
  <cols>
    <col min="1" max="1" width="13.5703125" bestFit="1" customWidth="1"/>
    <col min="2" max="3" width="39.85546875" bestFit="1" customWidth="1"/>
  </cols>
  <sheetData>
    <row r="1" spans="1:3">
      <c r="A1" t="s">
        <v>810</v>
      </c>
      <c r="B1" t="s">
        <v>763</v>
      </c>
      <c r="C1" t="s">
        <v>762</v>
      </c>
    </row>
    <row r="2" spans="1:3">
      <c r="A2" t="s">
        <v>811</v>
      </c>
      <c r="B2" t="s">
        <v>812</v>
      </c>
      <c r="C2" t="s">
        <v>812</v>
      </c>
    </row>
    <row r="3" spans="1:3">
      <c r="A3" t="s">
        <v>813</v>
      </c>
      <c r="B3" t="s">
        <v>814</v>
      </c>
      <c r="C3" t="s">
        <v>814</v>
      </c>
    </row>
    <row r="4" spans="1:3">
      <c r="A4" t="s">
        <v>815</v>
      </c>
      <c r="B4" t="s">
        <v>816</v>
      </c>
      <c r="C4" t="s">
        <v>816</v>
      </c>
    </row>
    <row r="5" spans="1:3">
      <c r="A5" t="s">
        <v>817</v>
      </c>
      <c r="B5" t="s">
        <v>818</v>
      </c>
      <c r="C5" t="s">
        <v>818</v>
      </c>
    </row>
    <row r="6" spans="1:3">
      <c r="A6" t="s">
        <v>819</v>
      </c>
      <c r="B6" t="s">
        <v>820</v>
      </c>
      <c r="C6" t="s">
        <v>820</v>
      </c>
    </row>
    <row r="7" spans="1:3">
      <c r="A7" t="s">
        <v>821</v>
      </c>
      <c r="B7" t="s">
        <v>822</v>
      </c>
      <c r="C7" t="s">
        <v>822</v>
      </c>
    </row>
    <row r="8" spans="1:3">
      <c r="A8" t="s">
        <v>823</v>
      </c>
      <c r="B8" t="s">
        <v>824</v>
      </c>
      <c r="C8" t="s">
        <v>824</v>
      </c>
    </row>
    <row r="9" spans="1:3">
      <c r="A9" t="s">
        <v>825</v>
      </c>
      <c r="B9" t="s">
        <v>826</v>
      </c>
      <c r="C9" t="s">
        <v>826</v>
      </c>
    </row>
    <row r="10" spans="1:3">
      <c r="A10" t="s">
        <v>827</v>
      </c>
      <c r="B10" t="s">
        <v>828</v>
      </c>
      <c r="C10" t="s">
        <v>828</v>
      </c>
    </row>
    <row r="11" spans="1:3">
      <c r="A11" t="s">
        <v>829</v>
      </c>
      <c r="B11" t="s">
        <v>830</v>
      </c>
      <c r="C11" t="s">
        <v>830</v>
      </c>
    </row>
    <row r="12" spans="1:3">
      <c r="A12" t="s">
        <v>831</v>
      </c>
      <c r="B12" t="s">
        <v>832</v>
      </c>
      <c r="C12" t="s">
        <v>832</v>
      </c>
    </row>
    <row r="13" spans="1:3">
      <c r="A13" t="s">
        <v>833</v>
      </c>
      <c r="B13" t="s">
        <v>834</v>
      </c>
      <c r="C13" t="s">
        <v>834</v>
      </c>
    </row>
    <row r="14" spans="1:3">
      <c r="A14" t="s">
        <v>835</v>
      </c>
      <c r="B14" t="s">
        <v>836</v>
      </c>
      <c r="C14" t="s">
        <v>836</v>
      </c>
    </row>
    <row r="15" spans="1:3">
      <c r="A15" t="s">
        <v>837</v>
      </c>
      <c r="B15" t="s">
        <v>838</v>
      </c>
      <c r="C15" t="s">
        <v>838</v>
      </c>
    </row>
    <row r="16" spans="1:3">
      <c r="A16" t="s">
        <v>839</v>
      </c>
      <c r="B16" t="s">
        <v>840</v>
      </c>
      <c r="C16" t="s">
        <v>840</v>
      </c>
    </row>
    <row r="17" spans="1:3">
      <c r="A17" t="s">
        <v>841</v>
      </c>
      <c r="B17" t="s">
        <v>842</v>
      </c>
      <c r="C17" t="s">
        <v>842</v>
      </c>
    </row>
    <row r="18" spans="1:3">
      <c r="A18" t="s">
        <v>843</v>
      </c>
      <c r="B18" t="s">
        <v>844</v>
      </c>
      <c r="C18" t="s">
        <v>844</v>
      </c>
    </row>
    <row r="19" spans="1:3">
      <c r="A19" t="s">
        <v>845</v>
      </c>
      <c r="B19" t="s">
        <v>846</v>
      </c>
      <c r="C19" t="s">
        <v>846</v>
      </c>
    </row>
    <row r="20" spans="1:3">
      <c r="A20" t="s">
        <v>847</v>
      </c>
      <c r="B20" t="s">
        <v>848</v>
      </c>
      <c r="C20" t="s">
        <v>848</v>
      </c>
    </row>
    <row r="21" spans="1:3">
      <c r="A21" t="s">
        <v>849</v>
      </c>
      <c r="B21" t="s">
        <v>850</v>
      </c>
      <c r="C21" t="s">
        <v>850</v>
      </c>
    </row>
    <row r="22" spans="1:3">
      <c r="A22" t="s">
        <v>851</v>
      </c>
      <c r="B22" t="s">
        <v>852</v>
      </c>
      <c r="C22" t="s">
        <v>852</v>
      </c>
    </row>
    <row r="23" spans="1:3">
      <c r="A23" t="s">
        <v>853</v>
      </c>
      <c r="B23" t="s">
        <v>854</v>
      </c>
      <c r="C23" t="s">
        <v>854</v>
      </c>
    </row>
    <row r="24" spans="1:3">
      <c r="A24" t="s">
        <v>855</v>
      </c>
      <c r="B24" t="s">
        <v>856</v>
      </c>
      <c r="C24" t="s">
        <v>856</v>
      </c>
    </row>
    <row r="25" spans="1:3">
      <c r="A25" t="s">
        <v>857</v>
      </c>
      <c r="B25" t="s">
        <v>858</v>
      </c>
      <c r="C25" t="s">
        <v>858</v>
      </c>
    </row>
    <row r="26" spans="1:3">
      <c r="A26" t="s">
        <v>859</v>
      </c>
      <c r="B26" t="s">
        <v>860</v>
      </c>
      <c r="C26" t="s">
        <v>860</v>
      </c>
    </row>
    <row r="27" spans="1:3">
      <c r="A27" t="s">
        <v>861</v>
      </c>
      <c r="B27" t="s">
        <v>862</v>
      </c>
      <c r="C27" t="s">
        <v>862</v>
      </c>
    </row>
    <row r="28" spans="1:3">
      <c r="A28" t="s">
        <v>863</v>
      </c>
      <c r="B28" t="s">
        <v>864</v>
      </c>
      <c r="C28" t="s">
        <v>864</v>
      </c>
    </row>
    <row r="29" spans="1:3">
      <c r="A29" t="s">
        <v>865</v>
      </c>
      <c r="B29" t="s">
        <v>866</v>
      </c>
      <c r="C29" t="s">
        <v>866</v>
      </c>
    </row>
    <row r="30" spans="1:3">
      <c r="A30" t="s">
        <v>867</v>
      </c>
      <c r="B30" t="s">
        <v>868</v>
      </c>
      <c r="C30" t="s">
        <v>868</v>
      </c>
    </row>
    <row r="31" spans="1:3">
      <c r="A31" t="s">
        <v>869</v>
      </c>
      <c r="B31" t="s">
        <v>870</v>
      </c>
      <c r="C31" t="s">
        <v>870</v>
      </c>
    </row>
    <row r="32" spans="1:3">
      <c r="A32" t="s">
        <v>871</v>
      </c>
      <c r="B32" t="s">
        <v>872</v>
      </c>
      <c r="C32" t="s">
        <v>872</v>
      </c>
    </row>
    <row r="33" spans="1:3">
      <c r="A33" t="s">
        <v>873</v>
      </c>
      <c r="B33" t="s">
        <v>874</v>
      </c>
      <c r="C33" t="s">
        <v>874</v>
      </c>
    </row>
    <row r="34" spans="1:3">
      <c r="A34" t="s">
        <v>875</v>
      </c>
      <c r="B34" t="s">
        <v>876</v>
      </c>
      <c r="C34" t="s">
        <v>876</v>
      </c>
    </row>
    <row r="35" spans="1:3">
      <c r="A35" t="s">
        <v>877</v>
      </c>
      <c r="B35" t="s">
        <v>878</v>
      </c>
      <c r="C35" t="s">
        <v>878</v>
      </c>
    </row>
    <row r="36" spans="1:3">
      <c r="A36" t="s">
        <v>879</v>
      </c>
      <c r="B36" t="s">
        <v>880</v>
      </c>
      <c r="C36" t="s">
        <v>880</v>
      </c>
    </row>
    <row r="37" spans="1:3">
      <c r="A37" t="s">
        <v>881</v>
      </c>
      <c r="B37" t="s">
        <v>882</v>
      </c>
      <c r="C37" t="s">
        <v>882</v>
      </c>
    </row>
    <row r="38" spans="1:3">
      <c r="A38" t="s">
        <v>883</v>
      </c>
      <c r="B38" t="s">
        <v>884</v>
      </c>
      <c r="C38" t="s">
        <v>884</v>
      </c>
    </row>
    <row r="39" spans="1:3">
      <c r="A39" t="s">
        <v>885</v>
      </c>
      <c r="B39" t="s">
        <v>886</v>
      </c>
      <c r="C39" t="s">
        <v>886</v>
      </c>
    </row>
    <row r="40" spans="1:3">
      <c r="A40" t="s">
        <v>887</v>
      </c>
      <c r="B40" t="s">
        <v>888</v>
      </c>
      <c r="C40" t="s">
        <v>888</v>
      </c>
    </row>
    <row r="41" spans="1:3">
      <c r="A41" t="s">
        <v>889</v>
      </c>
      <c r="B41" t="s">
        <v>890</v>
      </c>
      <c r="C41" t="s">
        <v>890</v>
      </c>
    </row>
    <row r="42" spans="1:3">
      <c r="A42" t="s">
        <v>891</v>
      </c>
      <c r="B42" t="s">
        <v>892</v>
      </c>
      <c r="C42" t="s">
        <v>892</v>
      </c>
    </row>
    <row r="43" spans="1:3">
      <c r="A43" t="s">
        <v>893</v>
      </c>
      <c r="B43" t="s">
        <v>894</v>
      </c>
      <c r="C43" t="s">
        <v>894</v>
      </c>
    </row>
    <row r="44" spans="1:3">
      <c r="A44" t="s">
        <v>895</v>
      </c>
      <c r="B44" t="s">
        <v>896</v>
      </c>
      <c r="C44" t="s">
        <v>896</v>
      </c>
    </row>
    <row r="45" spans="1:3">
      <c r="A45" t="s">
        <v>897</v>
      </c>
      <c r="B45" t="s">
        <v>898</v>
      </c>
      <c r="C45" t="s">
        <v>898</v>
      </c>
    </row>
    <row r="46" spans="1:3">
      <c r="A46" t="s">
        <v>899</v>
      </c>
      <c r="B46" t="s">
        <v>900</v>
      </c>
      <c r="C46" t="s">
        <v>900</v>
      </c>
    </row>
    <row r="47" spans="1:3">
      <c r="A47" t="s">
        <v>901</v>
      </c>
      <c r="B47" t="s">
        <v>902</v>
      </c>
      <c r="C47" t="s">
        <v>902</v>
      </c>
    </row>
    <row r="48" spans="1:3">
      <c r="A48" t="s">
        <v>903</v>
      </c>
      <c r="B48" t="s">
        <v>904</v>
      </c>
      <c r="C48" t="s">
        <v>904</v>
      </c>
    </row>
    <row r="49" spans="1:3">
      <c r="A49" t="s">
        <v>905</v>
      </c>
      <c r="B49" t="s">
        <v>906</v>
      </c>
      <c r="C49" t="s">
        <v>906</v>
      </c>
    </row>
    <row r="50" spans="1:3">
      <c r="A50" t="s">
        <v>907</v>
      </c>
      <c r="B50" t="s">
        <v>908</v>
      </c>
      <c r="C50" t="s">
        <v>908</v>
      </c>
    </row>
    <row r="51" spans="1:3">
      <c r="A51" t="s">
        <v>909</v>
      </c>
      <c r="B51" t="s">
        <v>910</v>
      </c>
      <c r="C51" t="s">
        <v>910</v>
      </c>
    </row>
    <row r="52" spans="1:3">
      <c r="A52" t="s">
        <v>911</v>
      </c>
      <c r="B52" t="s">
        <v>912</v>
      </c>
      <c r="C52" t="s">
        <v>912</v>
      </c>
    </row>
    <row r="53" spans="1:3">
      <c r="A53" t="s">
        <v>913</v>
      </c>
      <c r="B53" t="s">
        <v>914</v>
      </c>
      <c r="C53" t="s">
        <v>914</v>
      </c>
    </row>
    <row r="54" spans="1:3">
      <c r="A54" t="s">
        <v>915</v>
      </c>
      <c r="B54" t="s">
        <v>916</v>
      </c>
      <c r="C54" t="s">
        <v>916</v>
      </c>
    </row>
    <row r="55" spans="1:3">
      <c r="A55" t="s">
        <v>917</v>
      </c>
      <c r="B55" t="s">
        <v>918</v>
      </c>
      <c r="C55" t="s">
        <v>918</v>
      </c>
    </row>
    <row r="56" spans="1:3">
      <c r="A56" t="s">
        <v>919</v>
      </c>
      <c r="B56" t="s">
        <v>920</v>
      </c>
      <c r="C56" t="s">
        <v>920</v>
      </c>
    </row>
    <row r="57" spans="1:3">
      <c r="A57" t="s">
        <v>921</v>
      </c>
      <c r="B57" t="s">
        <v>922</v>
      </c>
      <c r="C57" t="s">
        <v>922</v>
      </c>
    </row>
    <row r="58" spans="1:3">
      <c r="A58" t="s">
        <v>923</v>
      </c>
      <c r="B58" t="s">
        <v>924</v>
      </c>
      <c r="C58" t="s">
        <v>924</v>
      </c>
    </row>
    <row r="59" spans="1:3">
      <c r="A59" t="s">
        <v>925</v>
      </c>
      <c r="B59" t="s">
        <v>926</v>
      </c>
      <c r="C59" t="s">
        <v>926</v>
      </c>
    </row>
    <row r="60" spans="1:3">
      <c r="A60" t="s">
        <v>927</v>
      </c>
      <c r="B60" t="s">
        <v>928</v>
      </c>
      <c r="C60" t="s">
        <v>928</v>
      </c>
    </row>
    <row r="61" spans="1:3">
      <c r="A61" t="s">
        <v>929</v>
      </c>
      <c r="B61" t="s">
        <v>930</v>
      </c>
      <c r="C61" t="s">
        <v>930</v>
      </c>
    </row>
    <row r="62" spans="1:3">
      <c r="A62" t="s">
        <v>931</v>
      </c>
      <c r="B62" t="s">
        <v>932</v>
      </c>
      <c r="C62" t="s">
        <v>932</v>
      </c>
    </row>
    <row r="63" spans="1:3">
      <c r="A63" t="s">
        <v>933</v>
      </c>
      <c r="B63" t="s">
        <v>934</v>
      </c>
      <c r="C63" t="s">
        <v>934</v>
      </c>
    </row>
    <row r="64" spans="1:3">
      <c r="A64" t="s">
        <v>935</v>
      </c>
      <c r="B64" t="s">
        <v>936</v>
      </c>
      <c r="C64" t="s">
        <v>936</v>
      </c>
    </row>
    <row r="65" spans="1:3">
      <c r="A65" t="s">
        <v>937</v>
      </c>
      <c r="B65" t="s">
        <v>938</v>
      </c>
      <c r="C65" t="s">
        <v>938</v>
      </c>
    </row>
    <row r="66" spans="1:3">
      <c r="A66" t="s">
        <v>939</v>
      </c>
      <c r="B66" t="s">
        <v>940</v>
      </c>
      <c r="C66" t="s">
        <v>940</v>
      </c>
    </row>
    <row r="67" spans="1:3">
      <c r="A67" t="s">
        <v>941</v>
      </c>
      <c r="B67" t="s">
        <v>942</v>
      </c>
      <c r="C67" t="s">
        <v>942</v>
      </c>
    </row>
    <row r="68" spans="1:3">
      <c r="A68" t="s">
        <v>943</v>
      </c>
      <c r="B68" t="s">
        <v>944</v>
      </c>
      <c r="C68" t="s">
        <v>944</v>
      </c>
    </row>
    <row r="69" spans="1:3">
      <c r="A69" t="s">
        <v>945</v>
      </c>
      <c r="B69" t="s">
        <v>946</v>
      </c>
      <c r="C69" t="s">
        <v>946</v>
      </c>
    </row>
    <row r="70" spans="1:3">
      <c r="A70" t="s">
        <v>947</v>
      </c>
      <c r="B70" t="s">
        <v>948</v>
      </c>
      <c r="C70" t="s">
        <v>948</v>
      </c>
    </row>
    <row r="71" spans="1:3">
      <c r="A71" t="s">
        <v>949</v>
      </c>
      <c r="B71" t="s">
        <v>950</v>
      </c>
      <c r="C71" t="s">
        <v>950</v>
      </c>
    </row>
    <row r="72" spans="1:3">
      <c r="A72" t="s">
        <v>951</v>
      </c>
      <c r="B72" t="s">
        <v>952</v>
      </c>
      <c r="C72" t="s">
        <v>952</v>
      </c>
    </row>
    <row r="73" spans="1:3">
      <c r="A73" t="s">
        <v>953</v>
      </c>
      <c r="B73" t="s">
        <v>954</v>
      </c>
      <c r="C73" t="s">
        <v>954</v>
      </c>
    </row>
    <row r="74" spans="1:3">
      <c r="A74" t="s">
        <v>955</v>
      </c>
      <c r="B74" t="s">
        <v>956</v>
      </c>
      <c r="C74" t="s">
        <v>956</v>
      </c>
    </row>
    <row r="75" spans="1:3">
      <c r="A75" t="s">
        <v>957</v>
      </c>
      <c r="B75" t="s">
        <v>958</v>
      </c>
      <c r="C75" t="s">
        <v>958</v>
      </c>
    </row>
    <row r="76" spans="1:3">
      <c r="A76" t="s">
        <v>959</v>
      </c>
      <c r="B76" t="s">
        <v>960</v>
      </c>
      <c r="C76" t="s">
        <v>960</v>
      </c>
    </row>
    <row r="77" spans="1:3">
      <c r="A77" t="s">
        <v>961</v>
      </c>
      <c r="B77" t="s">
        <v>962</v>
      </c>
      <c r="C77" t="s">
        <v>962</v>
      </c>
    </row>
    <row r="78" spans="1:3">
      <c r="A78" t="s">
        <v>963</v>
      </c>
      <c r="B78" t="s">
        <v>964</v>
      </c>
      <c r="C78" t="s">
        <v>964</v>
      </c>
    </row>
    <row r="79" spans="1:3">
      <c r="A79" t="s">
        <v>965</v>
      </c>
      <c r="B79" t="s">
        <v>966</v>
      </c>
      <c r="C79" t="s">
        <v>966</v>
      </c>
    </row>
    <row r="80" spans="1:3">
      <c r="A80" t="s">
        <v>967</v>
      </c>
      <c r="B80" t="s">
        <v>968</v>
      </c>
      <c r="C80" t="s">
        <v>968</v>
      </c>
    </row>
    <row r="81" spans="1:3">
      <c r="A81" t="s">
        <v>969</v>
      </c>
      <c r="B81" t="s">
        <v>970</v>
      </c>
      <c r="C81" t="s">
        <v>970</v>
      </c>
    </row>
    <row r="82" spans="1:3">
      <c r="A82" t="s">
        <v>971</v>
      </c>
      <c r="B82" t="s">
        <v>972</v>
      </c>
      <c r="C82" t="s">
        <v>972</v>
      </c>
    </row>
    <row r="83" spans="1:3">
      <c r="A83" t="s">
        <v>973</v>
      </c>
      <c r="B83" t="s">
        <v>974</v>
      </c>
      <c r="C83" t="s">
        <v>974</v>
      </c>
    </row>
    <row r="84" spans="1:3">
      <c r="A84" t="s">
        <v>975</v>
      </c>
      <c r="B84" t="s">
        <v>976</v>
      </c>
      <c r="C84" t="s">
        <v>976</v>
      </c>
    </row>
    <row r="85" spans="1:3">
      <c r="A85" t="s">
        <v>977</v>
      </c>
      <c r="B85" t="s">
        <v>978</v>
      </c>
      <c r="C85" t="s">
        <v>978</v>
      </c>
    </row>
    <row r="86" spans="1:3">
      <c r="A86" t="s">
        <v>979</v>
      </c>
      <c r="B86" t="s">
        <v>980</v>
      </c>
      <c r="C86" t="s">
        <v>980</v>
      </c>
    </row>
    <row r="87" spans="1:3">
      <c r="A87" t="s">
        <v>981</v>
      </c>
      <c r="B87" t="s">
        <v>982</v>
      </c>
      <c r="C87" t="s">
        <v>982</v>
      </c>
    </row>
    <row r="88" spans="1:3">
      <c r="A88" t="s">
        <v>983</v>
      </c>
      <c r="B88" t="s">
        <v>984</v>
      </c>
      <c r="C88" t="s">
        <v>984</v>
      </c>
    </row>
    <row r="89" spans="1:3">
      <c r="A89" t="s">
        <v>985</v>
      </c>
      <c r="B89" t="s">
        <v>986</v>
      </c>
      <c r="C89" t="s">
        <v>986</v>
      </c>
    </row>
    <row r="90" spans="1:3">
      <c r="A90" t="s">
        <v>987</v>
      </c>
      <c r="B90" t="s">
        <v>988</v>
      </c>
      <c r="C90" t="s">
        <v>988</v>
      </c>
    </row>
  </sheetData>
  <sheetProtection algorithmName="SHA-512" hashValue="GBVIXUfelRgu26JWPTOxzAv8VwoHpKcuJIoER4wEHSFnDc+P2ejxSFLd+PJlMrApfSJtK/VclfVem1bx8cyVdw==" saltValue="JsaIhZvp0ZIPWfMMhYzs2Q==" spinCount="100000" sheet="1" objects="1" scenarios="1"/>
  <pageMargins left="0.7" right="0.7" top="0.75" bottom="0.75" header="0.3" footer="0.3"/>
  <tableParts count="1">
    <tablePart r:id="rId1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J38"/>
  <sheetViews>
    <sheetView topLeftCell="A2" workbookViewId="0">
      <selection activeCell="J11" sqref="J11"/>
    </sheetView>
  </sheetViews>
  <sheetFormatPr defaultRowHeight="15"/>
  <cols>
    <col min="1" max="1" width="15.140625" bestFit="1" customWidth="1"/>
    <col min="2" max="2" width="42.5703125" bestFit="1" customWidth="1"/>
    <col min="3" max="3" width="12.42578125" bestFit="1" customWidth="1"/>
    <col min="4" max="4" width="8.85546875" bestFit="1" customWidth="1"/>
    <col min="5" max="5" width="24.28515625" style="11" customWidth="1"/>
    <col min="6" max="6" width="12.42578125" style="11" bestFit="1" customWidth="1"/>
    <col min="7" max="7" width="14.140625" style="11" bestFit="1" customWidth="1"/>
    <col min="8" max="8" width="13.7109375" style="11" bestFit="1" customWidth="1"/>
    <col min="9" max="9" width="14.85546875" style="11" bestFit="1" customWidth="1"/>
    <col min="10" max="10" width="30" customWidth="1"/>
  </cols>
  <sheetData>
    <row r="1" spans="1:10">
      <c r="A1" t="s">
        <v>990</v>
      </c>
      <c r="B1" t="s">
        <v>991</v>
      </c>
      <c r="C1" t="s">
        <v>992</v>
      </c>
      <c r="D1" t="s">
        <v>259</v>
      </c>
      <c r="E1" s="11" t="s">
        <v>1740</v>
      </c>
      <c r="F1" s="11" t="s">
        <v>1741</v>
      </c>
      <c r="G1" s="11" t="s">
        <v>1742</v>
      </c>
      <c r="H1" s="11" t="s">
        <v>1743</v>
      </c>
      <c r="I1" s="11" t="s">
        <v>1788</v>
      </c>
      <c r="J1" t="s">
        <v>2085</v>
      </c>
    </row>
    <row r="2" spans="1:10">
      <c r="A2" s="11">
        <v>46</v>
      </c>
      <c r="B2" s="11" t="s">
        <v>1998</v>
      </c>
      <c r="C2" s="11"/>
      <c r="D2" s="11">
        <v>53489</v>
      </c>
      <c r="E2" s="137">
        <v>44119.660173611112</v>
      </c>
      <c r="F2" s="11" t="s">
        <v>1999</v>
      </c>
      <c r="G2" s="137" t="s">
        <v>2000</v>
      </c>
      <c r="H2" s="11" t="s">
        <v>2000</v>
      </c>
      <c r="I2" s="11" t="s">
        <v>2001</v>
      </c>
      <c r="J2" s="11" t="s">
        <v>2002</v>
      </c>
    </row>
    <row r="3" spans="1:10">
      <c r="A3" s="11">
        <v>18</v>
      </c>
      <c r="B3" s="11" t="s">
        <v>1792</v>
      </c>
      <c r="C3" s="11">
        <v>1</v>
      </c>
      <c r="D3" s="11">
        <v>53489</v>
      </c>
      <c r="E3" s="100">
        <v>42039.711539351854</v>
      </c>
      <c r="F3" s="11" t="s">
        <v>1776</v>
      </c>
      <c r="G3" s="100" t="s">
        <v>2000</v>
      </c>
      <c r="H3" s="11" t="s">
        <v>2000</v>
      </c>
      <c r="I3" s="11" t="s">
        <v>2003</v>
      </c>
      <c r="J3" s="11" t="s">
        <v>2004</v>
      </c>
    </row>
    <row r="4" spans="1:10">
      <c r="A4" s="11">
        <v>40</v>
      </c>
      <c r="B4" s="11" t="s">
        <v>2005</v>
      </c>
      <c r="C4" s="11"/>
      <c r="D4" s="11">
        <v>53489</v>
      </c>
      <c r="E4" s="137">
        <v>42136.60665509259</v>
      </c>
      <c r="F4" s="11" t="s">
        <v>1776</v>
      </c>
      <c r="G4" s="137" t="s">
        <v>2000</v>
      </c>
      <c r="H4" s="11" t="s">
        <v>2000</v>
      </c>
      <c r="I4" s="11" t="s">
        <v>2006</v>
      </c>
      <c r="J4" s="11" t="s">
        <v>2007</v>
      </c>
    </row>
    <row r="5" spans="1:10">
      <c r="A5" s="11">
        <v>27</v>
      </c>
      <c r="B5" s="11" t="s">
        <v>1800</v>
      </c>
      <c r="C5" s="11"/>
      <c r="D5" s="11">
        <v>53489</v>
      </c>
      <c r="E5" s="100" t="s">
        <v>2008</v>
      </c>
      <c r="F5" s="11" t="s">
        <v>1776</v>
      </c>
      <c r="G5" s="100" t="s">
        <v>2000</v>
      </c>
      <c r="H5" s="11" t="s">
        <v>2000</v>
      </c>
      <c r="I5" s="11" t="s">
        <v>2009</v>
      </c>
      <c r="J5" s="11" t="s">
        <v>2010</v>
      </c>
    </row>
    <row r="6" spans="1:10">
      <c r="A6" s="11">
        <v>26</v>
      </c>
      <c r="B6" s="11" t="s">
        <v>1799</v>
      </c>
      <c r="C6" s="11"/>
      <c r="D6" s="11">
        <v>53489</v>
      </c>
      <c r="E6" s="100">
        <v>42039.714305555557</v>
      </c>
      <c r="F6" s="11" t="s">
        <v>1776</v>
      </c>
      <c r="G6" s="100" t="s">
        <v>2000</v>
      </c>
      <c r="H6" s="11" t="s">
        <v>2000</v>
      </c>
      <c r="I6" s="11" t="s">
        <v>2011</v>
      </c>
      <c r="J6" s="11" t="s">
        <v>2012</v>
      </c>
    </row>
    <row r="7" spans="1:10">
      <c r="A7" s="11">
        <v>41</v>
      </c>
      <c r="B7" s="11" t="s">
        <v>2013</v>
      </c>
      <c r="C7" s="11"/>
      <c r="D7" s="11">
        <v>53475</v>
      </c>
      <c r="E7" s="137">
        <v>42136.60665509259</v>
      </c>
      <c r="F7" s="11" t="s">
        <v>1776</v>
      </c>
      <c r="G7" s="137" t="s">
        <v>2000</v>
      </c>
      <c r="H7" s="11" t="s">
        <v>2000</v>
      </c>
      <c r="I7" s="11" t="s">
        <v>2014</v>
      </c>
      <c r="J7" s="11" t="s">
        <v>2015</v>
      </c>
    </row>
    <row r="8" spans="1:10">
      <c r="A8" s="11">
        <v>14</v>
      </c>
      <c r="B8" s="11" t="s">
        <v>1001</v>
      </c>
      <c r="C8" s="11">
        <v>42</v>
      </c>
      <c r="D8" s="11">
        <v>53475</v>
      </c>
      <c r="E8" s="100" t="s">
        <v>2000</v>
      </c>
      <c r="F8" s="11" t="s">
        <v>2000</v>
      </c>
      <c r="G8" s="100">
        <v>42039.710266203707</v>
      </c>
      <c r="H8" s="11" t="s">
        <v>1776</v>
      </c>
      <c r="I8" s="11" t="s">
        <v>2016</v>
      </c>
      <c r="J8" s="11" t="s">
        <v>2017</v>
      </c>
    </row>
    <row r="9" spans="1:10">
      <c r="A9" s="11">
        <v>13</v>
      </c>
      <c r="B9" s="11" t="s">
        <v>1790</v>
      </c>
      <c r="C9" s="11">
        <v>43</v>
      </c>
      <c r="D9" s="11">
        <v>53475</v>
      </c>
      <c r="E9" s="100" t="s">
        <v>2000</v>
      </c>
      <c r="F9" s="11" t="s">
        <v>2000</v>
      </c>
      <c r="G9" s="100">
        <v>42039.71502314815</v>
      </c>
      <c r="H9" s="11" t="s">
        <v>1776</v>
      </c>
      <c r="I9" s="11" t="s">
        <v>2018</v>
      </c>
      <c r="J9" s="11" t="s">
        <v>2019</v>
      </c>
    </row>
    <row r="10" spans="1:10">
      <c r="A10" s="11">
        <v>28</v>
      </c>
      <c r="B10" s="11" t="s">
        <v>1801</v>
      </c>
      <c r="C10" s="11">
        <v>43</v>
      </c>
      <c r="D10" s="11">
        <v>53475</v>
      </c>
      <c r="E10" s="100">
        <v>42039.714884259258</v>
      </c>
      <c r="F10" s="11" t="s">
        <v>1776</v>
      </c>
      <c r="G10" s="100">
        <v>42073.498414351852</v>
      </c>
      <c r="H10" s="11" t="s">
        <v>1776</v>
      </c>
      <c r="I10" s="11" t="s">
        <v>2020</v>
      </c>
      <c r="J10" s="11" t="s">
        <v>2021</v>
      </c>
    </row>
    <row r="11" spans="1:10">
      <c r="A11" s="11">
        <v>35</v>
      </c>
      <c r="B11" s="11" t="s">
        <v>1808</v>
      </c>
      <c r="C11" s="11">
        <v>13</v>
      </c>
      <c r="D11" s="11">
        <v>53475</v>
      </c>
      <c r="E11" s="137">
        <v>42039.717488425929</v>
      </c>
      <c r="F11" s="11" t="s">
        <v>1776</v>
      </c>
      <c r="G11" s="137" t="s">
        <v>2000</v>
      </c>
      <c r="H11" s="11" t="s">
        <v>2000</v>
      </c>
      <c r="I11" s="11" t="s">
        <v>2022</v>
      </c>
      <c r="J11" s="11" t="s">
        <v>2023</v>
      </c>
    </row>
    <row r="12" spans="1:10">
      <c r="A12" s="11">
        <v>34</v>
      </c>
      <c r="B12" s="11" t="s">
        <v>1807</v>
      </c>
      <c r="C12" s="11">
        <v>21</v>
      </c>
      <c r="D12" s="11">
        <v>53475</v>
      </c>
      <c r="E12" s="100">
        <v>42039.717268518521</v>
      </c>
      <c r="F12" s="11" t="s">
        <v>1776</v>
      </c>
      <c r="G12" s="100" t="s">
        <v>2000</v>
      </c>
      <c r="H12" s="11" t="s">
        <v>2000</v>
      </c>
      <c r="I12" s="11" t="s">
        <v>2024</v>
      </c>
      <c r="J12" s="11" t="s">
        <v>2025</v>
      </c>
    </row>
    <row r="13" spans="1:10">
      <c r="A13" s="11">
        <v>29</v>
      </c>
      <c r="B13" s="11" t="s">
        <v>1802</v>
      </c>
      <c r="C13" s="11">
        <v>43</v>
      </c>
      <c r="D13" s="11">
        <v>53475</v>
      </c>
      <c r="E13" s="100">
        <v>42039.715289351851</v>
      </c>
      <c r="F13" s="11" t="s">
        <v>1776</v>
      </c>
      <c r="G13" s="100" t="s">
        <v>2000</v>
      </c>
      <c r="H13" s="11" t="s">
        <v>2000</v>
      </c>
      <c r="I13" s="11" t="s">
        <v>2026</v>
      </c>
      <c r="J13" s="11" t="s">
        <v>2027</v>
      </c>
    </row>
    <row r="14" spans="1:10">
      <c r="A14" s="11">
        <v>1</v>
      </c>
      <c r="B14" s="11" t="s">
        <v>993</v>
      </c>
      <c r="C14" s="11">
        <v>30</v>
      </c>
      <c r="D14" s="11">
        <v>53489</v>
      </c>
      <c r="E14" s="100" t="s">
        <v>2000</v>
      </c>
      <c r="F14" s="11" t="s">
        <v>2000</v>
      </c>
      <c r="G14" s="100">
        <v>42081.563414351855</v>
      </c>
      <c r="H14" s="11" t="s">
        <v>1776</v>
      </c>
      <c r="I14" s="11" t="s">
        <v>2028</v>
      </c>
      <c r="J14" s="11" t="s">
        <v>2029</v>
      </c>
    </row>
    <row r="15" spans="1:10">
      <c r="A15" s="11">
        <v>32</v>
      </c>
      <c r="B15" s="11" t="s">
        <v>1805</v>
      </c>
      <c r="C15" s="11">
        <v>11</v>
      </c>
      <c r="D15" s="11">
        <v>53475</v>
      </c>
      <c r="E15" s="100">
        <v>42039.716631944444</v>
      </c>
      <c r="F15" s="11" t="s">
        <v>1776</v>
      </c>
      <c r="G15" s="100">
        <v>42039.71675925926</v>
      </c>
      <c r="H15" s="11" t="s">
        <v>1776</v>
      </c>
      <c r="I15" s="11" t="s">
        <v>2030</v>
      </c>
      <c r="J15" s="11" t="s">
        <v>2031</v>
      </c>
    </row>
    <row r="16" spans="1:10">
      <c r="A16" s="11">
        <v>25</v>
      </c>
      <c r="B16" s="11" t="s">
        <v>1798</v>
      </c>
      <c r="C16" s="11"/>
      <c r="D16" s="11">
        <v>53489</v>
      </c>
      <c r="E16" s="100">
        <v>42039.714155092595</v>
      </c>
      <c r="F16" s="11" t="s">
        <v>1776</v>
      </c>
      <c r="G16" s="100" t="s">
        <v>2000</v>
      </c>
      <c r="H16" s="11" t="s">
        <v>2000</v>
      </c>
      <c r="I16" s="11" t="s">
        <v>2032</v>
      </c>
      <c r="J16" s="11" t="s">
        <v>2033</v>
      </c>
    </row>
    <row r="17" spans="1:10">
      <c r="A17" s="11">
        <v>24</v>
      </c>
      <c r="B17" s="11" t="s">
        <v>1797</v>
      </c>
      <c r="C17" s="11"/>
      <c r="D17" s="11">
        <v>53489</v>
      </c>
      <c r="E17" s="100">
        <v>42039.713969907411</v>
      </c>
      <c r="F17" s="11" t="s">
        <v>1776</v>
      </c>
      <c r="G17" s="100" t="s">
        <v>2000</v>
      </c>
      <c r="H17" s="11" t="s">
        <v>2000</v>
      </c>
      <c r="I17" s="11" t="s">
        <v>2034</v>
      </c>
      <c r="J17" s="11" t="s">
        <v>2035</v>
      </c>
    </row>
    <row r="18" spans="1:10">
      <c r="A18" s="11">
        <v>30</v>
      </c>
      <c r="B18" s="11" t="s">
        <v>1803</v>
      </c>
      <c r="C18" s="11">
        <v>4</v>
      </c>
      <c r="D18" s="11">
        <v>53475</v>
      </c>
      <c r="E18" s="100">
        <v>42039.715752314813</v>
      </c>
      <c r="F18" s="11" t="s">
        <v>1776</v>
      </c>
      <c r="G18" s="100" t="s">
        <v>2000</v>
      </c>
      <c r="H18" s="11" t="s">
        <v>2000</v>
      </c>
      <c r="I18" s="11" t="s">
        <v>2036</v>
      </c>
      <c r="J18" s="11" t="s">
        <v>2037</v>
      </c>
    </row>
    <row r="19" spans="1:10">
      <c r="A19" s="11">
        <v>42</v>
      </c>
      <c r="B19" s="11" t="s">
        <v>2038</v>
      </c>
      <c r="C19" s="11"/>
      <c r="D19" s="11">
        <v>53475</v>
      </c>
      <c r="E19" s="137">
        <v>42136.60665509259</v>
      </c>
      <c r="F19" s="11" t="s">
        <v>1776</v>
      </c>
      <c r="G19" s="137" t="s">
        <v>2000</v>
      </c>
      <c r="H19" s="11" t="s">
        <v>2000</v>
      </c>
      <c r="I19" s="11" t="s">
        <v>2039</v>
      </c>
      <c r="J19" s="11" t="s">
        <v>2040</v>
      </c>
    </row>
    <row r="20" spans="1:10">
      <c r="A20" s="11">
        <v>3</v>
      </c>
      <c r="B20" s="11" t="s">
        <v>994</v>
      </c>
      <c r="C20" s="11">
        <v>4</v>
      </c>
      <c r="D20" s="11">
        <v>53489</v>
      </c>
      <c r="E20" s="100" t="s">
        <v>2000</v>
      </c>
      <c r="F20" s="11" t="s">
        <v>2000</v>
      </c>
      <c r="G20" s="100">
        <v>42039.70957175926</v>
      </c>
      <c r="H20" s="11" t="s">
        <v>1776</v>
      </c>
      <c r="I20" s="11" t="s">
        <v>2041</v>
      </c>
      <c r="J20" s="11" t="s">
        <v>2042</v>
      </c>
    </row>
    <row r="21" spans="1:10">
      <c r="A21" s="11">
        <v>23</v>
      </c>
      <c r="B21" s="11" t="s">
        <v>1796</v>
      </c>
      <c r="C21" s="11"/>
      <c r="D21" s="11">
        <v>53489</v>
      </c>
      <c r="E21" s="100">
        <v>42039.712997685187</v>
      </c>
      <c r="F21" s="11" t="s">
        <v>1776</v>
      </c>
      <c r="G21" s="100" t="s">
        <v>2000</v>
      </c>
      <c r="H21" s="11" t="s">
        <v>2000</v>
      </c>
      <c r="I21" s="11" t="s">
        <v>2043</v>
      </c>
      <c r="J21" s="11" t="s">
        <v>2044</v>
      </c>
    </row>
    <row r="22" spans="1:10">
      <c r="A22" s="11">
        <v>4</v>
      </c>
      <c r="B22" s="11" t="s">
        <v>995</v>
      </c>
      <c r="C22" s="11">
        <v>20</v>
      </c>
      <c r="D22" s="11">
        <v>53489</v>
      </c>
      <c r="E22" s="100" t="s">
        <v>2000</v>
      </c>
      <c r="F22" s="11" t="s">
        <v>2000</v>
      </c>
      <c r="G22" s="100">
        <v>42039.709652777776</v>
      </c>
      <c r="H22" s="11" t="s">
        <v>1776</v>
      </c>
      <c r="I22" s="11" t="s">
        <v>2045</v>
      </c>
      <c r="J22" s="11" t="s">
        <v>2046</v>
      </c>
    </row>
    <row r="23" spans="1:10">
      <c r="A23" s="11">
        <v>5</v>
      </c>
      <c r="B23" s="11" t="s">
        <v>1789</v>
      </c>
      <c r="C23" s="11">
        <v>3</v>
      </c>
      <c r="D23" s="11">
        <v>53489</v>
      </c>
      <c r="E23" s="100" t="s">
        <v>2000</v>
      </c>
      <c r="F23" s="11" t="s">
        <v>2000</v>
      </c>
      <c r="G23" s="100">
        <v>42039.711053240739</v>
      </c>
      <c r="H23" s="11" t="s">
        <v>1776</v>
      </c>
      <c r="I23" s="11" t="s">
        <v>2047</v>
      </c>
      <c r="J23" s="11" t="s">
        <v>2048</v>
      </c>
    </row>
    <row r="24" spans="1:10">
      <c r="A24" s="11">
        <v>19</v>
      </c>
      <c r="B24" s="11" t="s">
        <v>1793</v>
      </c>
      <c r="C24" s="11">
        <v>3</v>
      </c>
      <c r="D24" s="11">
        <v>53489</v>
      </c>
      <c r="E24" s="100">
        <v>42039.711967592593</v>
      </c>
      <c r="F24" s="11" t="s">
        <v>1776</v>
      </c>
      <c r="G24" s="100" t="s">
        <v>2000</v>
      </c>
      <c r="H24" s="11" t="s">
        <v>2000</v>
      </c>
      <c r="I24" s="11" t="s">
        <v>2049</v>
      </c>
      <c r="J24" s="11" t="s">
        <v>2050</v>
      </c>
    </row>
    <row r="25" spans="1:10">
      <c r="A25" s="11">
        <v>21</v>
      </c>
      <c r="B25" s="11" t="s">
        <v>1795</v>
      </c>
      <c r="C25" s="11">
        <v>3</v>
      </c>
      <c r="D25" s="11">
        <v>53489</v>
      </c>
      <c r="E25" s="100">
        <v>42039.712546296294</v>
      </c>
      <c r="F25" s="11" t="s">
        <v>1776</v>
      </c>
      <c r="G25" s="100" t="s">
        <v>2000</v>
      </c>
      <c r="H25" s="11" t="s">
        <v>2000</v>
      </c>
      <c r="I25" s="11" t="s">
        <v>2051</v>
      </c>
      <c r="J25" s="11" t="s">
        <v>2052</v>
      </c>
    </row>
    <row r="26" spans="1:10">
      <c r="A26" s="11">
        <v>7</v>
      </c>
      <c r="B26" s="11" t="s">
        <v>996</v>
      </c>
      <c r="C26" s="11">
        <v>2</v>
      </c>
      <c r="D26" s="11">
        <v>53489</v>
      </c>
      <c r="E26" s="100" t="s">
        <v>2000</v>
      </c>
      <c r="F26" s="11" t="s">
        <v>2000</v>
      </c>
      <c r="G26" s="100">
        <v>42039.709780092591</v>
      </c>
      <c r="H26" s="11" t="s">
        <v>1776</v>
      </c>
      <c r="I26" s="11" t="s">
        <v>2053</v>
      </c>
      <c r="J26" s="11" t="s">
        <v>2054</v>
      </c>
    </row>
    <row r="27" spans="1:10">
      <c r="A27" s="11">
        <v>17</v>
      </c>
      <c r="B27" s="11" t="s">
        <v>1791</v>
      </c>
      <c r="C27" s="11">
        <v>2</v>
      </c>
      <c r="D27" s="11">
        <v>53475</v>
      </c>
      <c r="E27" s="100" t="s">
        <v>2000</v>
      </c>
      <c r="F27" s="11" t="s">
        <v>2000</v>
      </c>
      <c r="G27" s="100">
        <v>42039.716284722221</v>
      </c>
      <c r="H27" s="11" t="s">
        <v>1776</v>
      </c>
      <c r="I27" s="11" t="s">
        <v>2055</v>
      </c>
      <c r="J27" s="11" t="s">
        <v>2056</v>
      </c>
    </row>
    <row r="28" spans="1:10">
      <c r="A28" s="11">
        <v>8</v>
      </c>
      <c r="B28" s="11" t="s">
        <v>997</v>
      </c>
      <c r="C28" s="11">
        <v>27</v>
      </c>
      <c r="D28" s="11">
        <v>53489</v>
      </c>
      <c r="E28" s="100" t="s">
        <v>2000</v>
      </c>
      <c r="F28" s="11" t="s">
        <v>2000</v>
      </c>
      <c r="G28" s="100">
        <v>42039.709826388891</v>
      </c>
      <c r="H28" s="11" t="s">
        <v>1776</v>
      </c>
      <c r="I28" s="11" t="s">
        <v>2057</v>
      </c>
      <c r="J28" s="11" t="s">
        <v>2058</v>
      </c>
    </row>
    <row r="29" spans="1:10">
      <c r="A29" s="11">
        <v>31</v>
      </c>
      <c r="B29" s="11" t="s">
        <v>1804</v>
      </c>
      <c r="C29" s="11">
        <v>3</v>
      </c>
      <c r="D29" s="11">
        <v>53475</v>
      </c>
      <c r="E29" s="100">
        <v>42039.716006944444</v>
      </c>
      <c r="F29" s="11" t="s">
        <v>1776</v>
      </c>
      <c r="G29" s="100" t="s">
        <v>2000</v>
      </c>
      <c r="H29" s="11" t="s">
        <v>2000</v>
      </c>
      <c r="I29" s="11" t="s">
        <v>2059</v>
      </c>
      <c r="J29" s="11" t="s">
        <v>2060</v>
      </c>
    </row>
    <row r="30" spans="1:10">
      <c r="A30" s="11">
        <v>20</v>
      </c>
      <c r="B30" s="11" t="s">
        <v>1794</v>
      </c>
      <c r="C30" s="11"/>
      <c r="D30" s="11">
        <v>53489</v>
      </c>
      <c r="E30" s="100">
        <v>42039.712199074071</v>
      </c>
      <c r="F30" s="11" t="s">
        <v>1776</v>
      </c>
      <c r="G30" s="100" t="s">
        <v>2000</v>
      </c>
      <c r="H30" s="11" t="s">
        <v>2000</v>
      </c>
      <c r="I30" s="11" t="s">
        <v>2061</v>
      </c>
      <c r="J30" s="11" t="s">
        <v>2062</v>
      </c>
    </row>
    <row r="31" spans="1:10">
      <c r="A31" s="11">
        <v>9</v>
      </c>
      <c r="B31" s="11" t="s">
        <v>998</v>
      </c>
      <c r="C31" s="11">
        <v>49</v>
      </c>
      <c r="D31" s="11">
        <v>53489</v>
      </c>
      <c r="E31" s="100" t="s">
        <v>2000</v>
      </c>
      <c r="F31" s="11" t="s">
        <v>2000</v>
      </c>
      <c r="G31" s="100">
        <v>42039.709861111114</v>
      </c>
      <c r="H31" s="11" t="s">
        <v>1776</v>
      </c>
      <c r="I31" s="11" t="s">
        <v>2063</v>
      </c>
      <c r="J31" s="11" t="s">
        <v>2064</v>
      </c>
    </row>
    <row r="32" spans="1:10">
      <c r="A32" s="11">
        <v>10</v>
      </c>
      <c r="B32" s="11" t="s">
        <v>2065</v>
      </c>
      <c r="C32" s="11">
        <v>29</v>
      </c>
      <c r="D32" s="11">
        <v>53489</v>
      </c>
      <c r="E32" s="100" t="s">
        <v>2000</v>
      </c>
      <c r="F32" s="11" t="s">
        <v>2000</v>
      </c>
      <c r="G32" s="100" t="s">
        <v>2066</v>
      </c>
      <c r="H32" s="11" t="s">
        <v>2067</v>
      </c>
      <c r="I32" s="11" t="s">
        <v>2068</v>
      </c>
      <c r="J32" s="11" t="s">
        <v>2069</v>
      </c>
    </row>
    <row r="33" spans="1:10">
      <c r="A33" s="11">
        <v>33</v>
      </c>
      <c r="B33" s="11" t="s">
        <v>1806</v>
      </c>
      <c r="C33" s="11">
        <v>44</v>
      </c>
      <c r="D33" s="11">
        <v>53475</v>
      </c>
      <c r="E33" s="100">
        <v>42039.716979166667</v>
      </c>
      <c r="F33" s="11" t="s">
        <v>1776</v>
      </c>
      <c r="G33" s="100" t="s">
        <v>2000</v>
      </c>
      <c r="H33" s="11" t="s">
        <v>2000</v>
      </c>
      <c r="I33" s="11" t="s">
        <v>2070</v>
      </c>
      <c r="J33" s="11" t="s">
        <v>2071</v>
      </c>
    </row>
    <row r="34" spans="1:10">
      <c r="A34" s="11">
        <v>47</v>
      </c>
      <c r="B34" s="11" t="s">
        <v>2072</v>
      </c>
      <c r="C34" s="11"/>
      <c r="D34" s="11">
        <v>53475</v>
      </c>
      <c r="E34" s="137">
        <v>44372.47215277778</v>
      </c>
      <c r="F34" s="11" t="s">
        <v>2067</v>
      </c>
      <c r="G34" s="137" t="s">
        <v>2000</v>
      </c>
      <c r="H34" s="11" t="s">
        <v>2000</v>
      </c>
      <c r="I34" s="11" t="s">
        <v>2073</v>
      </c>
      <c r="J34" s="11" t="s">
        <v>2074</v>
      </c>
    </row>
    <row r="35" spans="1:10">
      <c r="A35" s="11">
        <v>12</v>
      </c>
      <c r="B35" s="11" t="s">
        <v>1000</v>
      </c>
      <c r="C35" s="11">
        <v>1</v>
      </c>
      <c r="D35" s="11">
        <v>53489</v>
      </c>
      <c r="E35" s="100" t="s">
        <v>2000</v>
      </c>
      <c r="F35" s="11" t="s">
        <v>2000</v>
      </c>
      <c r="G35" s="100">
        <v>42039.710046296299</v>
      </c>
      <c r="H35" s="11" t="s">
        <v>1776</v>
      </c>
      <c r="I35" s="11" t="s">
        <v>2075</v>
      </c>
      <c r="J35" s="11" t="s">
        <v>2076</v>
      </c>
    </row>
    <row r="36" spans="1:10">
      <c r="A36" s="11">
        <v>11</v>
      </c>
      <c r="B36" s="11" t="s">
        <v>999</v>
      </c>
      <c r="C36" s="11">
        <v>32</v>
      </c>
      <c r="D36" s="11">
        <v>53489</v>
      </c>
      <c r="E36" s="100" t="s">
        <v>2000</v>
      </c>
      <c r="F36" s="11" t="s">
        <v>2000</v>
      </c>
      <c r="G36" s="100">
        <v>42039.709976851853</v>
      </c>
      <c r="H36" s="11" t="s">
        <v>1776</v>
      </c>
      <c r="I36" s="11" t="s">
        <v>2077</v>
      </c>
      <c r="J36" s="11" t="s">
        <v>2078</v>
      </c>
    </row>
    <row r="37" spans="1:10">
      <c r="A37" s="11">
        <v>39</v>
      </c>
      <c r="B37" s="11" t="s">
        <v>2079</v>
      </c>
      <c r="C37" s="11"/>
      <c r="D37" s="11">
        <v>53489</v>
      </c>
      <c r="E37" s="137">
        <v>42136.60665509259</v>
      </c>
      <c r="F37" s="11" t="s">
        <v>1776</v>
      </c>
      <c r="G37" s="137" t="s">
        <v>2000</v>
      </c>
      <c r="H37" s="11" t="s">
        <v>2000</v>
      </c>
      <c r="I37" s="11" t="s">
        <v>2080</v>
      </c>
      <c r="J37" s="11" t="s">
        <v>2081</v>
      </c>
    </row>
    <row r="38" spans="1:10">
      <c r="A38" s="11">
        <v>43</v>
      </c>
      <c r="B38" s="11" t="s">
        <v>2082</v>
      </c>
      <c r="C38" s="11"/>
      <c r="D38" s="11">
        <v>53489</v>
      </c>
      <c r="E38" s="137">
        <v>42136.607256944444</v>
      </c>
      <c r="F38" s="11" t="s">
        <v>1776</v>
      </c>
      <c r="G38" s="137" t="s">
        <v>2000</v>
      </c>
      <c r="H38" s="11" t="s">
        <v>2000</v>
      </c>
      <c r="I38" s="11" t="s">
        <v>2083</v>
      </c>
      <c r="J38" s="11" t="s">
        <v>2084</v>
      </c>
    </row>
  </sheetData>
  <pageMargins left="0.7" right="0.7" top="0.75" bottom="0.75" header="0.3" footer="0.3"/>
  <tableParts count="1">
    <tablePart r:id="rId1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252"/>
  <sheetViews>
    <sheetView topLeftCell="A3" workbookViewId="0">
      <selection activeCell="A2" sqref="A2:C252"/>
    </sheetView>
  </sheetViews>
  <sheetFormatPr defaultRowHeight="15"/>
  <cols>
    <col min="1" max="1" width="14.85546875" style="3" bestFit="1" customWidth="1"/>
    <col min="2" max="2" width="51" style="3" bestFit="1" customWidth="1"/>
    <col min="3" max="3" width="48.7109375" style="3" bestFit="1" customWidth="1"/>
    <col min="4" max="4" width="15.140625" style="3" bestFit="1" customWidth="1"/>
    <col min="5" max="5" width="26.85546875" style="3" bestFit="1" customWidth="1"/>
    <col min="6" max="6" width="12.42578125" style="3" bestFit="1" customWidth="1"/>
    <col min="7" max="7" width="8.85546875" style="3" customWidth="1"/>
    <col min="8" max="8" width="14.85546875" style="3" bestFit="1" customWidth="1"/>
    <col min="9" max="9" width="51" style="3" bestFit="1" customWidth="1"/>
    <col min="10" max="10" width="48.7109375" style="3" bestFit="1" customWidth="1"/>
    <col min="11" max="16384" width="9.140625" style="3"/>
  </cols>
  <sheetData>
    <row r="1" spans="1:3">
      <c r="A1" s="3" t="s">
        <v>258</v>
      </c>
      <c r="B1" s="3" t="s">
        <v>763</v>
      </c>
      <c r="C1" s="3" t="s">
        <v>762</v>
      </c>
    </row>
    <row r="2" spans="1:3">
      <c r="A2" s="3" t="s">
        <v>247</v>
      </c>
      <c r="B2" s="3" t="s">
        <v>737</v>
      </c>
      <c r="C2" s="3" t="s">
        <v>736</v>
      </c>
    </row>
    <row r="3" spans="1:3">
      <c r="A3" s="3" t="s">
        <v>248</v>
      </c>
      <c r="B3" s="3" t="s">
        <v>739</v>
      </c>
      <c r="C3" s="3" t="s">
        <v>738</v>
      </c>
    </row>
    <row r="4" spans="1:3">
      <c r="A4" s="11" t="s">
        <v>243</v>
      </c>
      <c r="B4" s="11" t="s">
        <v>732</v>
      </c>
      <c r="C4" s="11" t="s">
        <v>731</v>
      </c>
    </row>
    <row r="5" spans="1:3">
      <c r="A5" s="3" t="s">
        <v>244</v>
      </c>
      <c r="B5" s="3" t="s">
        <v>734</v>
      </c>
      <c r="C5" s="3" t="s">
        <v>733</v>
      </c>
    </row>
    <row r="6" spans="1:3">
      <c r="A6" s="3" t="s">
        <v>253</v>
      </c>
      <c r="B6" s="3" t="s">
        <v>750</v>
      </c>
      <c r="C6" s="3" t="s">
        <v>749</v>
      </c>
    </row>
    <row r="7" spans="1:3">
      <c r="A7" s="11" t="s">
        <v>1</v>
      </c>
      <c r="B7" s="11" t="s">
        <v>641</v>
      </c>
      <c r="C7" s="11" t="s">
        <v>640</v>
      </c>
    </row>
    <row r="8" spans="1:3">
      <c r="A8" s="3" t="s">
        <v>249</v>
      </c>
      <c r="B8" s="3" t="s">
        <v>741</v>
      </c>
      <c r="C8" s="3" t="s">
        <v>740</v>
      </c>
    </row>
    <row r="9" spans="1:3">
      <c r="A9" s="3" t="s">
        <v>251</v>
      </c>
      <c r="B9" s="3" t="s">
        <v>747</v>
      </c>
      <c r="C9" s="3" t="s">
        <v>746</v>
      </c>
    </row>
    <row r="10" spans="1:3">
      <c r="A10" s="3" t="s">
        <v>254</v>
      </c>
      <c r="B10" s="3" t="s">
        <v>752</v>
      </c>
      <c r="C10" s="3" t="s">
        <v>751</v>
      </c>
    </row>
    <row r="11" spans="1:3">
      <c r="A11" s="3" t="s">
        <v>761</v>
      </c>
      <c r="B11" s="3" t="s">
        <v>760</v>
      </c>
      <c r="C11" s="3" t="s">
        <v>759</v>
      </c>
    </row>
    <row r="12" spans="1:3">
      <c r="A12" s="3" t="s">
        <v>250</v>
      </c>
      <c r="B12" s="3" t="s">
        <v>745</v>
      </c>
      <c r="C12" s="3" t="s">
        <v>744</v>
      </c>
    </row>
    <row r="13" spans="1:3">
      <c r="A13" s="3" t="s">
        <v>255</v>
      </c>
      <c r="B13" s="3" t="s">
        <v>754</v>
      </c>
      <c r="C13" s="3" t="s">
        <v>753</v>
      </c>
    </row>
    <row r="14" spans="1:3">
      <c r="A14" s="3" t="s">
        <v>59</v>
      </c>
      <c r="B14" s="3" t="s">
        <v>743</v>
      </c>
      <c r="C14" s="3" t="s">
        <v>742</v>
      </c>
    </row>
    <row r="15" spans="1:3">
      <c r="A15" s="3" t="s">
        <v>252</v>
      </c>
      <c r="B15" s="3" t="s">
        <v>748</v>
      </c>
      <c r="C15" s="3" t="s">
        <v>45</v>
      </c>
    </row>
    <row r="16" spans="1:3">
      <c r="A16" s="3" t="s">
        <v>245</v>
      </c>
      <c r="B16" s="3" t="s">
        <v>735</v>
      </c>
      <c r="C16" s="3" t="s">
        <v>246</v>
      </c>
    </row>
    <row r="17" spans="1:3">
      <c r="A17" s="3" t="s">
        <v>256</v>
      </c>
      <c r="B17" s="3" t="s">
        <v>756</v>
      </c>
      <c r="C17" s="3" t="s">
        <v>755</v>
      </c>
    </row>
    <row r="18" spans="1:3">
      <c r="A18" t="s">
        <v>240</v>
      </c>
      <c r="B18" t="s">
        <v>726</v>
      </c>
      <c r="C18" t="s">
        <v>725</v>
      </c>
    </row>
    <row r="19" spans="1:3">
      <c r="A19" t="s">
        <v>241</v>
      </c>
      <c r="B19" t="s">
        <v>728</v>
      </c>
      <c r="C19" t="s">
        <v>727</v>
      </c>
    </row>
    <row r="20" spans="1:3">
      <c r="A20" t="s">
        <v>228</v>
      </c>
      <c r="B20" t="s">
        <v>699</v>
      </c>
      <c r="C20" t="s">
        <v>698</v>
      </c>
    </row>
    <row r="21" spans="1:3">
      <c r="A21" t="s">
        <v>237</v>
      </c>
      <c r="B21" t="s">
        <v>717</v>
      </c>
      <c r="C21" t="s">
        <v>716</v>
      </c>
    </row>
    <row r="22" spans="1:3">
      <c r="A22" t="s">
        <v>226</v>
      </c>
      <c r="B22" t="s">
        <v>690</v>
      </c>
      <c r="C22" t="s">
        <v>689</v>
      </c>
    </row>
    <row r="23" spans="1:3">
      <c r="A23" t="s">
        <v>239</v>
      </c>
      <c r="B23" t="s">
        <v>724</v>
      </c>
      <c r="C23" t="s">
        <v>723</v>
      </c>
    </row>
    <row r="24" spans="1:3">
      <c r="A24" t="s">
        <v>225</v>
      </c>
      <c r="B24" t="s">
        <v>688</v>
      </c>
      <c r="C24" t="s">
        <v>687</v>
      </c>
    </row>
    <row r="25" spans="1:3">
      <c r="A25" t="s">
        <v>235</v>
      </c>
      <c r="B25" t="s">
        <v>713</v>
      </c>
      <c r="C25" t="s">
        <v>712</v>
      </c>
    </row>
    <row r="26" spans="1:3">
      <c r="A26" t="s">
        <v>233</v>
      </c>
      <c r="B26" t="s">
        <v>709</v>
      </c>
      <c r="C26" t="s">
        <v>708</v>
      </c>
    </row>
    <row r="27" spans="1:3">
      <c r="A27" t="s">
        <v>92</v>
      </c>
      <c r="B27" t="s">
        <v>705</v>
      </c>
      <c r="C27" t="s">
        <v>704</v>
      </c>
    </row>
    <row r="28" spans="1:3">
      <c r="A28" t="s">
        <v>230</v>
      </c>
      <c r="B28" t="s">
        <v>703</v>
      </c>
      <c r="C28" t="s">
        <v>702</v>
      </c>
    </row>
    <row r="29" spans="1:3">
      <c r="A29" t="s">
        <v>242</v>
      </c>
      <c r="B29" t="s">
        <v>730</v>
      </c>
      <c r="C29" t="s">
        <v>729</v>
      </c>
    </row>
    <row r="30" spans="1:3">
      <c r="A30" t="s">
        <v>227</v>
      </c>
      <c r="B30" t="s">
        <v>691</v>
      </c>
      <c r="C30" t="s">
        <v>5</v>
      </c>
    </row>
    <row r="31" spans="1:3">
      <c r="A31" t="s">
        <v>229</v>
      </c>
      <c r="B31" t="s">
        <v>701</v>
      </c>
      <c r="C31" t="s">
        <v>700</v>
      </c>
    </row>
    <row r="32" spans="1:3">
      <c r="A32" t="s">
        <v>14</v>
      </c>
      <c r="B32" t="s">
        <v>286</v>
      </c>
      <c r="C32" t="s">
        <v>285</v>
      </c>
    </row>
    <row r="33" spans="1:3">
      <c r="A33" t="s">
        <v>556</v>
      </c>
      <c r="B33" t="s">
        <v>555</v>
      </c>
      <c r="C33" t="s">
        <v>554</v>
      </c>
    </row>
    <row r="34" spans="1:3">
      <c r="A34" t="s">
        <v>232</v>
      </c>
      <c r="B34" t="s">
        <v>707</v>
      </c>
      <c r="C34" t="s">
        <v>706</v>
      </c>
    </row>
    <row r="35" spans="1:3">
      <c r="A35" t="s">
        <v>217</v>
      </c>
      <c r="B35" t="s">
        <v>674</v>
      </c>
      <c r="C35" t="s">
        <v>673</v>
      </c>
    </row>
    <row r="36" spans="1:3">
      <c r="A36" t="s">
        <v>722</v>
      </c>
      <c r="B36" t="s">
        <v>721</v>
      </c>
      <c r="C36" t="s">
        <v>720</v>
      </c>
    </row>
    <row r="37" spans="1:3">
      <c r="A37" t="s">
        <v>236</v>
      </c>
      <c r="B37" t="s">
        <v>715</v>
      </c>
      <c r="C37" t="s">
        <v>714</v>
      </c>
    </row>
    <row r="38" spans="1:3">
      <c r="A38" t="s">
        <v>697</v>
      </c>
      <c r="B38" t="s">
        <v>696</v>
      </c>
      <c r="C38" t="s">
        <v>695</v>
      </c>
    </row>
    <row r="39" spans="1:3">
      <c r="A39" t="s">
        <v>238</v>
      </c>
      <c r="B39" t="s">
        <v>719</v>
      </c>
      <c r="C39" t="s">
        <v>718</v>
      </c>
    </row>
    <row r="40" spans="1:3">
      <c r="A40" t="s">
        <v>11</v>
      </c>
      <c r="B40" t="s">
        <v>280</v>
      </c>
      <c r="C40" t="s">
        <v>279</v>
      </c>
    </row>
    <row r="41" spans="1:3">
      <c r="A41" t="s">
        <v>15</v>
      </c>
      <c r="B41" t="s">
        <v>288</v>
      </c>
      <c r="C41" t="s">
        <v>287</v>
      </c>
    </row>
    <row r="42" spans="1:3">
      <c r="A42" t="s">
        <v>12</v>
      </c>
      <c r="B42" t="s">
        <v>282</v>
      </c>
      <c r="C42" t="s">
        <v>281</v>
      </c>
    </row>
    <row r="43" spans="1:3">
      <c r="A43" t="s">
        <v>185</v>
      </c>
      <c r="B43" t="s">
        <v>612</v>
      </c>
      <c r="C43" t="s">
        <v>611</v>
      </c>
    </row>
    <row r="44" spans="1:3">
      <c r="A44" t="s">
        <v>174</v>
      </c>
      <c r="B44" t="s">
        <v>596</v>
      </c>
      <c r="C44" t="s">
        <v>595</v>
      </c>
    </row>
    <row r="45" spans="1:3">
      <c r="A45" t="s">
        <v>178</v>
      </c>
      <c r="B45" t="s">
        <v>601</v>
      </c>
      <c r="C45" t="s">
        <v>600</v>
      </c>
    </row>
    <row r="46" spans="1:3">
      <c r="A46" t="s">
        <v>172</v>
      </c>
      <c r="B46" t="s">
        <v>592</v>
      </c>
      <c r="C46" t="s">
        <v>591</v>
      </c>
    </row>
    <row r="47" spans="1:3">
      <c r="A47" t="s">
        <v>168</v>
      </c>
      <c r="B47" t="s">
        <v>584</v>
      </c>
      <c r="C47" t="s">
        <v>583</v>
      </c>
    </row>
    <row r="48" spans="1:3">
      <c r="A48" t="s">
        <v>164</v>
      </c>
      <c r="B48" t="s">
        <v>579</v>
      </c>
      <c r="C48" t="s">
        <v>578</v>
      </c>
    </row>
    <row r="49" spans="1:3">
      <c r="A49" t="s">
        <v>173</v>
      </c>
      <c r="B49" t="s">
        <v>594</v>
      </c>
      <c r="C49" t="s">
        <v>593</v>
      </c>
    </row>
    <row r="50" spans="1:3">
      <c r="A50" t="s">
        <v>165</v>
      </c>
      <c r="B50" t="s">
        <v>581</v>
      </c>
      <c r="C50" t="s">
        <v>580</v>
      </c>
    </row>
    <row r="51" spans="1:3">
      <c r="A51" t="s">
        <v>203</v>
      </c>
      <c r="B51" t="s">
        <v>650</v>
      </c>
      <c r="C51" t="s">
        <v>649</v>
      </c>
    </row>
    <row r="52" spans="1:3">
      <c r="A52" t="s">
        <v>176</v>
      </c>
      <c r="B52" t="s">
        <v>599</v>
      </c>
      <c r="C52" t="s">
        <v>177</v>
      </c>
    </row>
    <row r="53" spans="1:3">
      <c r="A53" t="s">
        <v>183</v>
      </c>
      <c r="B53" t="s">
        <v>608</v>
      </c>
      <c r="C53" t="s">
        <v>607</v>
      </c>
    </row>
    <row r="54" spans="1:3">
      <c r="A54" t="s">
        <v>175</v>
      </c>
      <c r="B54" t="s">
        <v>598</v>
      </c>
      <c r="C54" t="s">
        <v>597</v>
      </c>
    </row>
    <row r="55" spans="1:3">
      <c r="A55" t="s">
        <v>182</v>
      </c>
      <c r="B55" t="s">
        <v>606</v>
      </c>
      <c r="C55" t="s">
        <v>605</v>
      </c>
    </row>
    <row r="56" spans="1:3">
      <c r="A56" t="s">
        <v>166</v>
      </c>
      <c r="B56" t="s">
        <v>582</v>
      </c>
      <c r="C56" t="s">
        <v>167</v>
      </c>
    </row>
    <row r="57" spans="1:3">
      <c r="A57" t="s">
        <v>170</v>
      </c>
      <c r="B57" t="s">
        <v>588</v>
      </c>
      <c r="C57" t="s">
        <v>587</v>
      </c>
    </row>
    <row r="58" spans="1:3">
      <c r="A58" t="s">
        <v>200</v>
      </c>
      <c r="B58" t="s">
        <v>647</v>
      </c>
      <c r="C58" t="s">
        <v>646</v>
      </c>
    </row>
    <row r="59" spans="1:3">
      <c r="A59" t="s">
        <v>222</v>
      </c>
      <c r="B59" t="s">
        <v>682</v>
      </c>
      <c r="C59" t="s">
        <v>681</v>
      </c>
    </row>
    <row r="60" spans="1:3">
      <c r="A60" t="s">
        <v>201</v>
      </c>
      <c r="B60" t="s">
        <v>648</v>
      </c>
      <c r="C60" t="s">
        <v>202</v>
      </c>
    </row>
    <row r="61" spans="1:3">
      <c r="A61" t="s">
        <v>199</v>
      </c>
      <c r="B61" t="s">
        <v>645</v>
      </c>
      <c r="C61" t="s">
        <v>644</v>
      </c>
    </row>
    <row r="62" spans="1:3">
      <c r="A62" t="s">
        <v>198</v>
      </c>
      <c r="B62" t="s">
        <v>643</v>
      </c>
      <c r="C62" t="s">
        <v>642</v>
      </c>
    </row>
    <row r="63" spans="1:3">
      <c r="A63" t="s">
        <v>195</v>
      </c>
      <c r="B63" t="s">
        <v>635</v>
      </c>
      <c r="C63" t="s">
        <v>634</v>
      </c>
    </row>
    <row r="64" spans="1:3">
      <c r="A64" t="s">
        <v>197</v>
      </c>
      <c r="B64" t="s">
        <v>639</v>
      </c>
      <c r="C64" t="s">
        <v>638</v>
      </c>
    </row>
    <row r="65" spans="1:3">
      <c r="A65" t="s">
        <v>171</v>
      </c>
      <c r="B65" t="s">
        <v>590</v>
      </c>
      <c r="C65" t="s">
        <v>589</v>
      </c>
    </row>
    <row r="66" spans="1:3">
      <c r="A66" t="s">
        <v>44</v>
      </c>
      <c r="B66" t="s">
        <v>346</v>
      </c>
      <c r="C66" t="s">
        <v>345</v>
      </c>
    </row>
    <row r="67" spans="1:3">
      <c r="A67" t="s">
        <v>193</v>
      </c>
      <c r="B67" t="s">
        <v>631</v>
      </c>
      <c r="C67" t="s">
        <v>630</v>
      </c>
    </row>
    <row r="68" spans="1:3">
      <c r="A68" t="s">
        <v>196</v>
      </c>
      <c r="B68" t="s">
        <v>637</v>
      </c>
      <c r="C68" t="s">
        <v>636</v>
      </c>
    </row>
    <row r="69" spans="1:3">
      <c r="A69" t="s">
        <v>627</v>
      </c>
      <c r="B69" t="s">
        <v>626</v>
      </c>
      <c r="C69" t="s">
        <v>625</v>
      </c>
    </row>
    <row r="70" spans="1:3">
      <c r="A70" t="s">
        <v>264</v>
      </c>
      <c r="B70" t="s">
        <v>263</v>
      </c>
      <c r="C70" t="s">
        <v>262</v>
      </c>
    </row>
    <row r="71" spans="1:3">
      <c r="A71" t="s">
        <v>194</v>
      </c>
      <c r="B71" t="s">
        <v>633</v>
      </c>
      <c r="C71" t="s">
        <v>632</v>
      </c>
    </row>
    <row r="72" spans="1:3">
      <c r="A72" t="s">
        <v>3</v>
      </c>
      <c r="B72" t="s">
        <v>261</v>
      </c>
      <c r="C72" t="s">
        <v>260</v>
      </c>
    </row>
    <row r="73" spans="1:3">
      <c r="A73" t="s">
        <v>154</v>
      </c>
      <c r="B73" t="s">
        <v>562</v>
      </c>
      <c r="C73" t="s">
        <v>561</v>
      </c>
    </row>
    <row r="74" spans="1:3">
      <c r="A74" t="s">
        <v>35</v>
      </c>
      <c r="B74" t="s">
        <v>323</v>
      </c>
      <c r="C74" t="s">
        <v>322</v>
      </c>
    </row>
    <row r="75" spans="1:3">
      <c r="A75" t="s">
        <v>152</v>
      </c>
      <c r="B75" t="s">
        <v>558</v>
      </c>
      <c r="C75" t="s">
        <v>557</v>
      </c>
    </row>
    <row r="76" spans="1:3">
      <c r="A76" t="s">
        <v>156</v>
      </c>
      <c r="B76" t="s">
        <v>566</v>
      </c>
      <c r="C76" t="s">
        <v>565</v>
      </c>
    </row>
    <row r="77" spans="1:3">
      <c r="A77" t="s">
        <v>151</v>
      </c>
      <c r="B77" t="s">
        <v>553</v>
      </c>
      <c r="C77" t="s">
        <v>552</v>
      </c>
    </row>
    <row r="78" spans="1:3">
      <c r="A78" t="s">
        <v>150</v>
      </c>
      <c r="B78" t="s">
        <v>551</v>
      </c>
      <c r="C78" t="s">
        <v>550</v>
      </c>
    </row>
    <row r="79" spans="1:3">
      <c r="A79" t="s">
        <v>155</v>
      </c>
      <c r="B79" t="s">
        <v>564</v>
      </c>
      <c r="C79" t="s">
        <v>563</v>
      </c>
    </row>
    <row r="80" spans="1:3">
      <c r="A80" t="s">
        <v>149</v>
      </c>
      <c r="B80" t="s">
        <v>549</v>
      </c>
      <c r="C80" t="s">
        <v>548</v>
      </c>
    </row>
    <row r="81" spans="1:3">
      <c r="A81" t="s">
        <v>192</v>
      </c>
      <c r="B81" t="s">
        <v>629</v>
      </c>
      <c r="C81" t="s">
        <v>628</v>
      </c>
    </row>
    <row r="82" spans="1:3">
      <c r="A82" t="s">
        <v>147</v>
      </c>
      <c r="B82" t="s">
        <v>547</v>
      </c>
      <c r="C82" t="s">
        <v>546</v>
      </c>
    </row>
    <row r="83" spans="1:3">
      <c r="A83" t="s">
        <v>7</v>
      </c>
      <c r="B83" t="s">
        <v>270</v>
      </c>
      <c r="C83" t="s">
        <v>269</v>
      </c>
    </row>
    <row r="84" spans="1:3">
      <c r="A84" t="s">
        <v>144</v>
      </c>
      <c r="B84" t="s">
        <v>542</v>
      </c>
      <c r="C84" t="s">
        <v>541</v>
      </c>
    </row>
    <row r="85" spans="1:3">
      <c r="A85" t="s">
        <v>207</v>
      </c>
      <c r="B85" t="s">
        <v>657</v>
      </c>
      <c r="C85" t="s">
        <v>208</v>
      </c>
    </row>
    <row r="86" spans="1:3">
      <c r="A86" t="s">
        <v>128</v>
      </c>
      <c r="B86" t="s">
        <v>518</v>
      </c>
      <c r="C86" t="s">
        <v>517</v>
      </c>
    </row>
    <row r="87" spans="1:3">
      <c r="A87" t="s">
        <v>129</v>
      </c>
      <c r="B87" t="s">
        <v>520</v>
      </c>
      <c r="C87" t="s">
        <v>519</v>
      </c>
    </row>
    <row r="88" spans="1:3">
      <c r="A88" t="s">
        <v>137</v>
      </c>
      <c r="B88" t="s">
        <v>533</v>
      </c>
      <c r="C88" t="s">
        <v>532</v>
      </c>
    </row>
    <row r="89" spans="1:3">
      <c r="A89" t="s">
        <v>214</v>
      </c>
      <c r="B89" t="s">
        <v>668</v>
      </c>
      <c r="C89" t="s">
        <v>667</v>
      </c>
    </row>
    <row r="90" spans="1:3">
      <c r="A90" t="s">
        <v>224</v>
      </c>
      <c r="B90" t="s">
        <v>686</v>
      </c>
      <c r="C90" t="s">
        <v>685</v>
      </c>
    </row>
    <row r="91" spans="1:3">
      <c r="A91" t="s">
        <v>69</v>
      </c>
      <c r="B91" t="s">
        <v>393</v>
      </c>
      <c r="C91" t="s">
        <v>392</v>
      </c>
    </row>
    <row r="92" spans="1:3">
      <c r="A92" t="s">
        <v>138</v>
      </c>
      <c r="B92" t="s">
        <v>538</v>
      </c>
      <c r="C92" t="s">
        <v>537</v>
      </c>
    </row>
    <row r="93" spans="1:3">
      <c r="A93" t="s">
        <v>205</v>
      </c>
      <c r="B93" t="s">
        <v>654</v>
      </c>
      <c r="C93" t="s">
        <v>653</v>
      </c>
    </row>
    <row r="94" spans="1:3">
      <c r="A94" t="s">
        <v>536</v>
      </c>
      <c r="B94" t="s">
        <v>535</v>
      </c>
      <c r="C94" t="s">
        <v>534</v>
      </c>
    </row>
    <row r="95" spans="1:3">
      <c r="A95" t="s">
        <v>136</v>
      </c>
      <c r="B95" t="s">
        <v>531</v>
      </c>
      <c r="C95" t="s">
        <v>530</v>
      </c>
    </row>
    <row r="96" spans="1:3">
      <c r="A96" t="s">
        <v>213</v>
      </c>
      <c r="B96" t="s">
        <v>666</v>
      </c>
      <c r="C96" t="s">
        <v>143</v>
      </c>
    </row>
    <row r="97" spans="1:3">
      <c r="A97" t="s">
        <v>223</v>
      </c>
      <c r="B97" t="s">
        <v>684</v>
      </c>
      <c r="C97" t="s">
        <v>683</v>
      </c>
    </row>
    <row r="98" spans="1:3">
      <c r="A98" t="s">
        <v>212</v>
      </c>
      <c r="B98" t="s">
        <v>665</v>
      </c>
      <c r="C98" t="s">
        <v>664</v>
      </c>
    </row>
    <row r="99" spans="1:3">
      <c r="A99" t="s">
        <v>135</v>
      </c>
      <c r="B99" t="s">
        <v>529</v>
      </c>
      <c r="C99" t="s">
        <v>528</v>
      </c>
    </row>
    <row r="100" spans="1:3">
      <c r="A100" t="s">
        <v>219</v>
      </c>
      <c r="B100" t="s">
        <v>678</v>
      </c>
      <c r="C100" t="s">
        <v>677</v>
      </c>
    </row>
    <row r="101" spans="1:3">
      <c r="A101" t="s">
        <v>133</v>
      </c>
      <c r="B101" t="s">
        <v>525</v>
      </c>
      <c r="C101" t="s">
        <v>524</v>
      </c>
    </row>
    <row r="102" spans="1:3">
      <c r="A102" t="s">
        <v>132</v>
      </c>
      <c r="B102" t="s">
        <v>523</v>
      </c>
      <c r="C102" t="s">
        <v>522</v>
      </c>
    </row>
    <row r="103" spans="1:3">
      <c r="A103" t="s">
        <v>211</v>
      </c>
      <c r="B103" t="s">
        <v>663</v>
      </c>
      <c r="C103" t="s">
        <v>662</v>
      </c>
    </row>
    <row r="104" spans="1:3">
      <c r="A104" t="s">
        <v>209</v>
      </c>
      <c r="B104" t="s">
        <v>659</v>
      </c>
      <c r="C104" t="s">
        <v>658</v>
      </c>
    </row>
    <row r="105" spans="1:3">
      <c r="A105" t="s">
        <v>130</v>
      </c>
      <c r="B105" t="s">
        <v>521</v>
      </c>
      <c r="C105" t="s">
        <v>131</v>
      </c>
    </row>
    <row r="106" spans="1:3">
      <c r="A106" t="s">
        <v>120</v>
      </c>
      <c r="B106" t="s">
        <v>496</v>
      </c>
      <c r="C106" t="s">
        <v>495</v>
      </c>
    </row>
    <row r="107" spans="1:3">
      <c r="A107" t="s">
        <v>502</v>
      </c>
      <c r="B107" t="s">
        <v>501</v>
      </c>
      <c r="C107" t="s">
        <v>500</v>
      </c>
    </row>
    <row r="108" spans="1:3">
      <c r="A108" t="s">
        <v>124</v>
      </c>
      <c r="B108" t="s">
        <v>504</v>
      </c>
      <c r="C108" t="s">
        <v>503</v>
      </c>
    </row>
    <row r="109" spans="1:3">
      <c r="A109" t="s">
        <v>119</v>
      </c>
      <c r="B109" t="s">
        <v>494</v>
      </c>
      <c r="C109" t="s">
        <v>493</v>
      </c>
    </row>
    <row r="110" spans="1:3">
      <c r="A110" t="s">
        <v>127</v>
      </c>
      <c r="B110" t="s">
        <v>513</v>
      </c>
      <c r="C110" t="s">
        <v>512</v>
      </c>
    </row>
    <row r="111" spans="1:3">
      <c r="A111" t="s">
        <v>123</v>
      </c>
      <c r="B111" t="s">
        <v>499</v>
      </c>
      <c r="C111" t="s">
        <v>498</v>
      </c>
    </row>
    <row r="112" spans="1:3">
      <c r="A112" t="s">
        <v>509</v>
      </c>
      <c r="B112" t="s">
        <v>508</v>
      </c>
      <c r="C112" t="s">
        <v>507</v>
      </c>
    </row>
    <row r="113" spans="1:3">
      <c r="A113" t="s">
        <v>121</v>
      </c>
      <c r="B113" t="s">
        <v>497</v>
      </c>
      <c r="C113" t="s">
        <v>122</v>
      </c>
    </row>
    <row r="114" spans="1:3">
      <c r="A114" t="s">
        <v>106</v>
      </c>
      <c r="B114" t="s">
        <v>463</v>
      </c>
      <c r="C114" t="s">
        <v>462</v>
      </c>
    </row>
    <row r="115" spans="1:3">
      <c r="A115" t="s">
        <v>103</v>
      </c>
      <c r="B115" t="s">
        <v>457</v>
      </c>
      <c r="C115" t="s">
        <v>456</v>
      </c>
    </row>
    <row r="116" spans="1:3">
      <c r="A116" t="s">
        <v>112</v>
      </c>
      <c r="B116" t="s">
        <v>483</v>
      </c>
      <c r="C116" t="s">
        <v>482</v>
      </c>
    </row>
    <row r="117" spans="1:3">
      <c r="A117" t="s">
        <v>58</v>
      </c>
      <c r="B117" t="s">
        <v>469</v>
      </c>
      <c r="C117" t="s">
        <v>468</v>
      </c>
    </row>
    <row r="118" spans="1:3">
      <c r="A118" t="s">
        <v>110</v>
      </c>
      <c r="B118" t="s">
        <v>479</v>
      </c>
      <c r="C118" t="s">
        <v>478</v>
      </c>
    </row>
    <row r="119" spans="1:3">
      <c r="A119" t="s">
        <v>101</v>
      </c>
      <c r="B119" t="s">
        <v>453</v>
      </c>
      <c r="C119" t="s">
        <v>452</v>
      </c>
    </row>
    <row r="120" spans="1:3">
      <c r="A120" t="s">
        <v>99</v>
      </c>
      <c r="B120" t="s">
        <v>450</v>
      </c>
      <c r="C120" t="s">
        <v>449</v>
      </c>
    </row>
    <row r="121" spans="1:3">
      <c r="A121" t="s">
        <v>102</v>
      </c>
      <c r="B121" t="s">
        <v>455</v>
      </c>
      <c r="C121" t="s">
        <v>454</v>
      </c>
    </row>
    <row r="122" spans="1:3">
      <c r="A122" t="s">
        <v>477</v>
      </c>
      <c r="B122" t="s">
        <v>476</v>
      </c>
      <c r="C122" t="s">
        <v>475</v>
      </c>
    </row>
    <row r="123" spans="1:3">
      <c r="A123" t="s">
        <v>104</v>
      </c>
      <c r="B123" t="s">
        <v>459</v>
      </c>
      <c r="C123" t="s">
        <v>458</v>
      </c>
    </row>
    <row r="124" spans="1:3">
      <c r="A124" t="s">
        <v>118</v>
      </c>
      <c r="B124" t="s">
        <v>492</v>
      </c>
      <c r="C124" t="s">
        <v>491</v>
      </c>
    </row>
    <row r="125" spans="1:3">
      <c r="A125" t="s">
        <v>107</v>
      </c>
      <c r="B125" t="s">
        <v>465</v>
      </c>
      <c r="C125" t="s">
        <v>464</v>
      </c>
    </row>
    <row r="126" spans="1:3">
      <c r="A126" t="s">
        <v>111</v>
      </c>
      <c r="B126" t="s">
        <v>481</v>
      </c>
      <c r="C126" t="s">
        <v>480</v>
      </c>
    </row>
    <row r="127" spans="1:3">
      <c r="A127" t="s">
        <v>8</v>
      </c>
      <c r="B127" t="s">
        <v>272</v>
      </c>
      <c r="C127" t="s">
        <v>271</v>
      </c>
    </row>
    <row r="128" spans="1:3">
      <c r="A128" t="s">
        <v>6</v>
      </c>
      <c r="B128" t="s">
        <v>268</v>
      </c>
      <c r="C128" t="s">
        <v>267</v>
      </c>
    </row>
    <row r="129" spans="1:3">
      <c r="A129" t="s">
        <v>100</v>
      </c>
      <c r="B129" t="s">
        <v>451</v>
      </c>
      <c r="C129" t="s">
        <v>22</v>
      </c>
    </row>
    <row r="130" spans="1:3">
      <c r="A130" t="s">
        <v>109</v>
      </c>
      <c r="B130" t="s">
        <v>474</v>
      </c>
      <c r="C130" t="s">
        <v>473</v>
      </c>
    </row>
    <row r="131" spans="1:3">
      <c r="A131" t="s">
        <v>188</v>
      </c>
      <c r="B131" t="s">
        <v>618</v>
      </c>
      <c r="C131" t="s">
        <v>617</v>
      </c>
    </row>
    <row r="132" spans="1:3">
      <c r="A132" t="s">
        <v>98</v>
      </c>
      <c r="B132" t="s">
        <v>448</v>
      </c>
      <c r="C132" t="s">
        <v>447</v>
      </c>
    </row>
    <row r="133" spans="1:3">
      <c r="A133" t="s">
        <v>115</v>
      </c>
      <c r="B133" t="s">
        <v>489</v>
      </c>
      <c r="C133" t="s">
        <v>488</v>
      </c>
    </row>
    <row r="134" spans="1:3">
      <c r="A134" t="s">
        <v>116</v>
      </c>
      <c r="B134" t="s">
        <v>490</v>
      </c>
      <c r="C134" t="s">
        <v>117</v>
      </c>
    </row>
    <row r="135" spans="1:3">
      <c r="A135" t="s">
        <v>472</v>
      </c>
      <c r="B135" t="s">
        <v>471</v>
      </c>
      <c r="C135" t="s">
        <v>470</v>
      </c>
    </row>
    <row r="136" spans="1:3">
      <c r="A136" t="s">
        <v>105</v>
      </c>
      <c r="B136" t="s">
        <v>461</v>
      </c>
      <c r="C136" t="s">
        <v>460</v>
      </c>
    </row>
    <row r="137" spans="1:3">
      <c r="A137" t="s">
        <v>97</v>
      </c>
      <c r="B137" t="s">
        <v>446</v>
      </c>
      <c r="C137" t="s">
        <v>445</v>
      </c>
    </row>
    <row r="138" spans="1:3">
      <c r="A138" t="s">
        <v>516</v>
      </c>
      <c r="B138" t="s">
        <v>515</v>
      </c>
      <c r="C138" t="s">
        <v>514</v>
      </c>
    </row>
    <row r="139" spans="1:3">
      <c r="A139" t="s">
        <v>87</v>
      </c>
      <c r="B139" t="s">
        <v>426</v>
      </c>
      <c r="C139" t="s">
        <v>425</v>
      </c>
    </row>
    <row r="140" spans="1:3">
      <c r="A140" t="s">
        <v>88</v>
      </c>
      <c r="B140" t="s">
        <v>428</v>
      </c>
      <c r="C140" t="s">
        <v>427</v>
      </c>
    </row>
    <row r="141" spans="1:3">
      <c r="A141" t="s">
        <v>275</v>
      </c>
      <c r="B141" t="s">
        <v>274</v>
      </c>
      <c r="C141" t="s">
        <v>273</v>
      </c>
    </row>
    <row r="142" spans="1:3">
      <c r="A142" t="s">
        <v>442</v>
      </c>
      <c r="B142" t="s">
        <v>441</v>
      </c>
      <c r="C142" t="s">
        <v>440</v>
      </c>
    </row>
    <row r="143" spans="1:3">
      <c r="A143" t="s">
        <v>95</v>
      </c>
      <c r="B143" t="s">
        <v>436</v>
      </c>
      <c r="C143" t="s">
        <v>435</v>
      </c>
    </row>
    <row r="144" spans="1:3">
      <c r="A144" t="s">
        <v>94</v>
      </c>
      <c r="B144" t="s">
        <v>434</v>
      </c>
      <c r="C144" t="s">
        <v>433</v>
      </c>
    </row>
    <row r="145" spans="1:3">
      <c r="A145" t="s">
        <v>86</v>
      </c>
      <c r="B145" t="s">
        <v>424</v>
      </c>
      <c r="C145" t="s">
        <v>423</v>
      </c>
    </row>
    <row r="146" spans="1:3">
      <c r="A146" t="s">
        <v>85</v>
      </c>
      <c r="B146" t="s">
        <v>422</v>
      </c>
      <c r="C146" t="s">
        <v>421</v>
      </c>
    </row>
    <row r="147" spans="1:3">
      <c r="A147" t="s">
        <v>96</v>
      </c>
      <c r="B147" t="s">
        <v>444</v>
      </c>
      <c r="C147" t="s">
        <v>443</v>
      </c>
    </row>
    <row r="148" spans="1:3">
      <c r="A148" t="s">
        <v>89</v>
      </c>
      <c r="B148" t="s">
        <v>430</v>
      </c>
      <c r="C148" t="s">
        <v>429</v>
      </c>
    </row>
    <row r="149" spans="1:3">
      <c r="A149" t="s">
        <v>179</v>
      </c>
      <c r="B149" t="s">
        <v>602</v>
      </c>
      <c r="C149" t="s">
        <v>180</v>
      </c>
    </row>
    <row r="150" spans="1:3">
      <c r="A150" t="s">
        <v>146</v>
      </c>
      <c r="B150" t="s">
        <v>545</v>
      </c>
      <c r="C150" t="s">
        <v>544</v>
      </c>
    </row>
    <row r="151" spans="1:3">
      <c r="A151" s="3" t="s">
        <v>257</v>
      </c>
      <c r="B151" s="3" t="s">
        <v>758</v>
      </c>
      <c r="C151" s="3" t="s">
        <v>757</v>
      </c>
    </row>
    <row r="152" spans="1:3">
      <c r="A152" t="s">
        <v>184</v>
      </c>
      <c r="B152" t="s">
        <v>610</v>
      </c>
      <c r="C152" t="s">
        <v>609</v>
      </c>
    </row>
    <row r="153" spans="1:3">
      <c r="A153" t="s">
        <v>84</v>
      </c>
      <c r="B153" t="s">
        <v>420</v>
      </c>
      <c r="C153" t="s">
        <v>419</v>
      </c>
    </row>
    <row r="154" spans="1:3">
      <c r="A154" t="s">
        <v>694</v>
      </c>
      <c r="B154" t="s">
        <v>693</v>
      </c>
      <c r="C154" t="s">
        <v>692</v>
      </c>
    </row>
    <row r="155" spans="1:3">
      <c r="A155" t="s">
        <v>206</v>
      </c>
      <c r="B155" t="s">
        <v>656</v>
      </c>
      <c r="C155" t="s">
        <v>655</v>
      </c>
    </row>
    <row r="156" spans="1:3">
      <c r="A156" t="s">
        <v>439</v>
      </c>
      <c r="B156" t="s">
        <v>438</v>
      </c>
      <c r="C156" t="s">
        <v>437</v>
      </c>
    </row>
    <row r="157" spans="1:3">
      <c r="A157" t="s">
        <v>161</v>
      </c>
      <c r="B157" t="s">
        <v>576</v>
      </c>
      <c r="C157" t="s">
        <v>575</v>
      </c>
    </row>
    <row r="158" spans="1:3">
      <c r="A158" t="s">
        <v>216</v>
      </c>
      <c r="B158" t="s">
        <v>672</v>
      </c>
      <c r="C158" t="s">
        <v>671</v>
      </c>
    </row>
    <row r="159" spans="1:3">
      <c r="A159" t="s">
        <v>153</v>
      </c>
      <c r="B159" t="s">
        <v>560</v>
      </c>
      <c r="C159" t="s">
        <v>559</v>
      </c>
    </row>
    <row r="160" spans="1:3">
      <c r="A160" t="s">
        <v>40</v>
      </c>
      <c r="B160" t="s">
        <v>338</v>
      </c>
      <c r="C160" t="s">
        <v>337</v>
      </c>
    </row>
    <row r="161" spans="1:3">
      <c r="A161" t="s">
        <v>77</v>
      </c>
      <c r="B161" t="s">
        <v>409</v>
      </c>
      <c r="C161" t="s">
        <v>408</v>
      </c>
    </row>
    <row r="162" spans="1:3">
      <c r="A162" t="s">
        <v>71</v>
      </c>
      <c r="B162" t="s">
        <v>396</v>
      </c>
      <c r="C162" t="s">
        <v>148</v>
      </c>
    </row>
    <row r="163" spans="1:3">
      <c r="A163" t="s">
        <v>401</v>
      </c>
      <c r="B163" t="s">
        <v>400</v>
      </c>
      <c r="C163" t="s">
        <v>399</v>
      </c>
    </row>
    <row r="164" spans="1:3">
      <c r="A164" t="s">
        <v>83</v>
      </c>
      <c r="B164" t="s">
        <v>418</v>
      </c>
      <c r="C164" t="s">
        <v>417</v>
      </c>
    </row>
    <row r="165" spans="1:3">
      <c r="A165" t="s">
        <v>80</v>
      </c>
      <c r="B165" t="s">
        <v>412</v>
      </c>
      <c r="C165" t="s">
        <v>411</v>
      </c>
    </row>
    <row r="166" spans="1:3">
      <c r="A166" t="s">
        <v>70</v>
      </c>
      <c r="B166" t="s">
        <v>395</v>
      </c>
      <c r="C166" t="s">
        <v>394</v>
      </c>
    </row>
    <row r="167" spans="1:3">
      <c r="A167" t="s">
        <v>82</v>
      </c>
      <c r="B167" t="s">
        <v>416</v>
      </c>
      <c r="C167" t="s">
        <v>415</v>
      </c>
    </row>
    <row r="168" spans="1:3">
      <c r="A168" t="s">
        <v>74</v>
      </c>
      <c r="B168" t="s">
        <v>404</v>
      </c>
      <c r="C168" t="s">
        <v>403</v>
      </c>
    </row>
    <row r="169" spans="1:3">
      <c r="A169" t="s">
        <v>76</v>
      </c>
      <c r="B169" t="s">
        <v>407</v>
      </c>
      <c r="C169" t="s">
        <v>21</v>
      </c>
    </row>
    <row r="170" spans="1:3">
      <c r="A170" t="s">
        <v>72</v>
      </c>
      <c r="B170" t="s">
        <v>398</v>
      </c>
      <c r="C170" t="s">
        <v>397</v>
      </c>
    </row>
    <row r="171" spans="1:3">
      <c r="A171" t="s">
        <v>73</v>
      </c>
      <c r="B171" t="s">
        <v>402</v>
      </c>
      <c r="C171" t="s">
        <v>231</v>
      </c>
    </row>
    <row r="172" spans="1:3">
      <c r="A172" t="s">
        <v>68</v>
      </c>
      <c r="B172" t="s">
        <v>391</v>
      </c>
      <c r="C172" t="s">
        <v>390</v>
      </c>
    </row>
    <row r="173" spans="1:3">
      <c r="A173" t="s">
        <v>64</v>
      </c>
      <c r="B173" t="s">
        <v>383</v>
      </c>
      <c r="C173" t="s">
        <v>382</v>
      </c>
    </row>
    <row r="174" spans="1:3">
      <c r="A174" t="s">
        <v>67</v>
      </c>
      <c r="B174" t="s">
        <v>389</v>
      </c>
      <c r="C174" t="s">
        <v>388</v>
      </c>
    </row>
    <row r="175" spans="1:3">
      <c r="A175" t="s">
        <v>65</v>
      </c>
      <c r="B175" t="s">
        <v>385</v>
      </c>
      <c r="C175" t="s">
        <v>384</v>
      </c>
    </row>
    <row r="176" spans="1:3">
      <c r="A176" t="s">
        <v>9</v>
      </c>
      <c r="B176" t="s">
        <v>276</v>
      </c>
      <c r="C176" t="s">
        <v>20</v>
      </c>
    </row>
    <row r="177" spans="1:3">
      <c r="A177" t="s">
        <v>360</v>
      </c>
      <c r="B177" t="s">
        <v>359</v>
      </c>
      <c r="C177" t="s">
        <v>358</v>
      </c>
    </row>
    <row r="178" spans="1:3">
      <c r="A178" t="s">
        <v>46</v>
      </c>
      <c r="B178" t="s">
        <v>348</v>
      </c>
      <c r="C178" t="s">
        <v>347</v>
      </c>
    </row>
    <row r="179" spans="1:3">
      <c r="A179" t="s">
        <v>63</v>
      </c>
      <c r="B179" t="s">
        <v>381</v>
      </c>
      <c r="C179" t="s">
        <v>380</v>
      </c>
    </row>
    <row r="180" spans="1:3">
      <c r="A180" t="s">
        <v>19</v>
      </c>
      <c r="B180" t="s">
        <v>299</v>
      </c>
      <c r="C180" t="s">
        <v>298</v>
      </c>
    </row>
    <row r="181" spans="1:3">
      <c r="A181" t="s">
        <v>24</v>
      </c>
      <c r="B181" t="s">
        <v>301</v>
      </c>
      <c r="C181" t="s">
        <v>300</v>
      </c>
    </row>
    <row r="182" spans="1:3">
      <c r="A182" t="s">
        <v>13</v>
      </c>
      <c r="B182" t="s">
        <v>284</v>
      </c>
      <c r="C182" t="s">
        <v>283</v>
      </c>
    </row>
    <row r="183" spans="1:3">
      <c r="A183" t="s">
        <v>52</v>
      </c>
      <c r="B183" t="s">
        <v>366</v>
      </c>
      <c r="C183" t="s">
        <v>365</v>
      </c>
    </row>
    <row r="184" spans="1:3">
      <c r="A184" t="s">
        <v>54</v>
      </c>
      <c r="B184" t="s">
        <v>370</v>
      </c>
      <c r="C184" t="s">
        <v>369</v>
      </c>
    </row>
    <row r="185" spans="1:3">
      <c r="A185" t="s">
        <v>293</v>
      </c>
      <c r="B185" t="s">
        <v>292</v>
      </c>
      <c r="C185" t="s">
        <v>291</v>
      </c>
    </row>
    <row r="186" spans="1:3">
      <c r="A186" t="s">
        <v>108</v>
      </c>
      <c r="B186" t="s">
        <v>467</v>
      </c>
      <c r="C186" t="s">
        <v>466</v>
      </c>
    </row>
    <row r="187" spans="1:3">
      <c r="A187" t="s">
        <v>234</v>
      </c>
      <c r="B187" t="s">
        <v>711</v>
      </c>
      <c r="C187" t="s">
        <v>710</v>
      </c>
    </row>
    <row r="188" spans="1:3">
      <c r="A188" t="s">
        <v>16</v>
      </c>
      <c r="B188" t="s">
        <v>290</v>
      </c>
      <c r="C188" t="s">
        <v>289</v>
      </c>
    </row>
    <row r="189" spans="1:3">
      <c r="A189" t="s">
        <v>134</v>
      </c>
      <c r="B189" t="s">
        <v>527</v>
      </c>
      <c r="C189" t="s">
        <v>526</v>
      </c>
    </row>
    <row r="190" spans="1:3">
      <c r="A190" t="s">
        <v>126</v>
      </c>
      <c r="B190" t="s">
        <v>511</v>
      </c>
      <c r="C190" t="s">
        <v>510</v>
      </c>
    </row>
    <row r="191" spans="1:3">
      <c r="A191" t="s">
        <v>113</v>
      </c>
      <c r="B191" t="s">
        <v>485</v>
      </c>
      <c r="C191" t="s">
        <v>484</v>
      </c>
    </row>
    <row r="192" spans="1:3">
      <c r="A192" t="s">
        <v>61</v>
      </c>
      <c r="B192" t="s">
        <v>377</v>
      </c>
      <c r="C192" t="s">
        <v>376</v>
      </c>
    </row>
    <row r="193" spans="1:3">
      <c r="A193" t="s">
        <v>75</v>
      </c>
      <c r="B193" t="s">
        <v>406</v>
      </c>
      <c r="C193" t="s">
        <v>405</v>
      </c>
    </row>
    <row r="194" spans="1:3">
      <c r="A194" t="s">
        <v>49</v>
      </c>
      <c r="B194" t="s">
        <v>357</v>
      </c>
      <c r="C194" t="s">
        <v>356</v>
      </c>
    </row>
    <row r="195" spans="1:3">
      <c r="A195" t="s">
        <v>43</v>
      </c>
      <c r="B195" t="s">
        <v>344</v>
      </c>
      <c r="C195" t="s">
        <v>343</v>
      </c>
    </row>
    <row r="196" spans="1:3">
      <c r="A196" t="s">
        <v>50</v>
      </c>
      <c r="B196" t="s">
        <v>362</v>
      </c>
      <c r="C196" t="s">
        <v>361</v>
      </c>
    </row>
    <row r="197" spans="1:3">
      <c r="A197" t="s">
        <v>55</v>
      </c>
      <c r="B197" t="s">
        <v>371</v>
      </c>
      <c r="C197" t="s">
        <v>56</v>
      </c>
    </row>
    <row r="198" spans="1:3">
      <c r="A198" t="s">
        <v>42</v>
      </c>
      <c r="B198" t="s">
        <v>342</v>
      </c>
      <c r="C198" t="s">
        <v>341</v>
      </c>
    </row>
    <row r="199" spans="1:3">
      <c r="A199" t="s">
        <v>51</v>
      </c>
      <c r="B199" t="s">
        <v>364</v>
      </c>
      <c r="C199" t="s">
        <v>363</v>
      </c>
    </row>
    <row r="200" spans="1:3">
      <c r="A200" t="s">
        <v>53</v>
      </c>
      <c r="B200" t="s">
        <v>368</v>
      </c>
      <c r="C200" t="s">
        <v>367</v>
      </c>
    </row>
    <row r="201" spans="1:3">
      <c r="A201" t="s">
        <v>62</v>
      </c>
      <c r="B201" t="s">
        <v>379</v>
      </c>
      <c r="C201" t="s">
        <v>378</v>
      </c>
    </row>
    <row r="202" spans="1:3">
      <c r="A202" t="s">
        <v>48</v>
      </c>
      <c r="B202" t="s">
        <v>355</v>
      </c>
      <c r="C202" t="s">
        <v>354</v>
      </c>
    </row>
    <row r="203" spans="1:3">
      <c r="A203" t="s">
        <v>41</v>
      </c>
      <c r="B203" t="s">
        <v>340</v>
      </c>
      <c r="C203" t="s">
        <v>339</v>
      </c>
    </row>
    <row r="204" spans="1:3">
      <c r="A204" t="s">
        <v>60</v>
      </c>
      <c r="B204" t="s">
        <v>375</v>
      </c>
      <c r="C204" t="s">
        <v>374</v>
      </c>
    </row>
    <row r="205" spans="1:3">
      <c r="A205" t="s">
        <v>47</v>
      </c>
      <c r="B205" t="s">
        <v>353</v>
      </c>
      <c r="C205" t="s">
        <v>352</v>
      </c>
    </row>
    <row r="206" spans="1:3">
      <c r="A206" t="s">
        <v>66</v>
      </c>
      <c r="B206" t="s">
        <v>387</v>
      </c>
      <c r="C206" t="s">
        <v>386</v>
      </c>
    </row>
    <row r="207" spans="1:3">
      <c r="A207" t="s">
        <v>210</v>
      </c>
      <c r="B207" t="s">
        <v>661</v>
      </c>
      <c r="C207" t="s">
        <v>660</v>
      </c>
    </row>
    <row r="208" spans="1:3">
      <c r="A208" t="s">
        <v>328</v>
      </c>
      <c r="B208" t="s">
        <v>327</v>
      </c>
      <c r="C208" t="s">
        <v>326</v>
      </c>
    </row>
    <row r="209" spans="1:3">
      <c r="A209" t="s">
        <v>28</v>
      </c>
      <c r="B209" t="s">
        <v>309</v>
      </c>
      <c r="C209" t="s">
        <v>308</v>
      </c>
    </row>
    <row r="210" spans="1:3">
      <c r="A210" t="s">
        <v>37</v>
      </c>
      <c r="B210" t="s">
        <v>330</v>
      </c>
      <c r="C210" t="s">
        <v>329</v>
      </c>
    </row>
    <row r="211" spans="1:3">
      <c r="A211" t="s">
        <v>27</v>
      </c>
      <c r="B211" t="s">
        <v>307</v>
      </c>
      <c r="C211" t="s">
        <v>306</v>
      </c>
    </row>
    <row r="212" spans="1:3">
      <c r="A212" t="s">
        <v>38</v>
      </c>
      <c r="B212" t="s">
        <v>331</v>
      </c>
      <c r="C212" t="s">
        <v>221</v>
      </c>
    </row>
    <row r="213" spans="1:3">
      <c r="A213" t="s">
        <v>36</v>
      </c>
      <c r="B213" t="s">
        <v>325</v>
      </c>
      <c r="C213" t="s">
        <v>324</v>
      </c>
    </row>
    <row r="214" spans="1:3">
      <c r="A214" t="s">
        <v>32</v>
      </c>
      <c r="B214" t="s">
        <v>317</v>
      </c>
      <c r="C214" t="s">
        <v>316</v>
      </c>
    </row>
    <row r="215" spans="1:3">
      <c r="A215" t="s">
        <v>30</v>
      </c>
      <c r="B215" t="s">
        <v>313</v>
      </c>
      <c r="C215" t="s">
        <v>312</v>
      </c>
    </row>
    <row r="216" spans="1:3">
      <c r="A216" t="s">
        <v>29</v>
      </c>
      <c r="B216" t="s">
        <v>311</v>
      </c>
      <c r="C216" t="s">
        <v>310</v>
      </c>
    </row>
    <row r="217" spans="1:3">
      <c r="A217" t="s">
        <v>33</v>
      </c>
      <c r="B217" t="s">
        <v>319</v>
      </c>
      <c r="C217" t="s">
        <v>318</v>
      </c>
    </row>
    <row r="218" spans="1:3">
      <c r="A218" t="s">
        <v>34</v>
      </c>
      <c r="B218" t="s">
        <v>321</v>
      </c>
      <c r="C218" t="s">
        <v>320</v>
      </c>
    </row>
    <row r="219" spans="1:3">
      <c r="A219" t="s">
        <v>31</v>
      </c>
      <c r="B219" t="s">
        <v>315</v>
      </c>
      <c r="C219" t="s">
        <v>314</v>
      </c>
    </row>
    <row r="220" spans="1:3">
      <c r="A220" t="s">
        <v>25</v>
      </c>
      <c r="B220" t="s">
        <v>303</v>
      </c>
      <c r="C220" t="s">
        <v>302</v>
      </c>
    </row>
    <row r="221" spans="1:3">
      <c r="A221" t="s">
        <v>17</v>
      </c>
      <c r="B221" t="s">
        <v>295</v>
      </c>
      <c r="C221" t="s">
        <v>294</v>
      </c>
    </row>
    <row r="222" spans="1:3">
      <c r="A222" t="s">
        <v>26</v>
      </c>
      <c r="B222" t="s">
        <v>305</v>
      </c>
      <c r="C222" t="s">
        <v>304</v>
      </c>
    </row>
    <row r="223" spans="1:3">
      <c r="A223" t="s">
        <v>157</v>
      </c>
      <c r="B223" t="s">
        <v>568</v>
      </c>
      <c r="C223" t="s">
        <v>567</v>
      </c>
    </row>
    <row r="224" spans="1:3">
      <c r="A224" t="s">
        <v>10</v>
      </c>
      <c r="B224" t="s">
        <v>278</v>
      </c>
      <c r="C224" t="s">
        <v>277</v>
      </c>
    </row>
    <row r="225" spans="1:3">
      <c r="A225" t="s">
        <v>18</v>
      </c>
      <c r="B225" t="s">
        <v>297</v>
      </c>
      <c r="C225" t="s">
        <v>296</v>
      </c>
    </row>
    <row r="226" spans="1:3">
      <c r="A226" t="s">
        <v>187</v>
      </c>
      <c r="B226" t="s">
        <v>616</v>
      </c>
      <c r="C226" t="s">
        <v>615</v>
      </c>
    </row>
    <row r="227" spans="1:3">
      <c r="A227" t="s">
        <v>190</v>
      </c>
      <c r="B227" t="s">
        <v>622</v>
      </c>
      <c r="C227" t="s">
        <v>621</v>
      </c>
    </row>
    <row r="228" spans="1:3">
      <c r="A228" t="s">
        <v>78</v>
      </c>
      <c r="B228" t="s">
        <v>410</v>
      </c>
      <c r="C228" t="s">
        <v>79</v>
      </c>
    </row>
    <row r="229" spans="1:3">
      <c r="A229" t="s">
        <v>191</v>
      </c>
      <c r="B229" t="s">
        <v>624</v>
      </c>
      <c r="C229" t="s">
        <v>623</v>
      </c>
    </row>
    <row r="230" spans="1:3">
      <c r="A230" t="s">
        <v>189</v>
      </c>
      <c r="B230" t="s">
        <v>620</v>
      </c>
      <c r="C230" t="s">
        <v>619</v>
      </c>
    </row>
    <row r="231" spans="1:3">
      <c r="A231" t="s">
        <v>186</v>
      </c>
      <c r="B231" t="s">
        <v>614</v>
      </c>
      <c r="C231" t="s">
        <v>613</v>
      </c>
    </row>
    <row r="232" spans="1:3">
      <c r="A232" t="s">
        <v>181</v>
      </c>
      <c r="B232" t="s">
        <v>604</v>
      </c>
      <c r="C232" t="s">
        <v>603</v>
      </c>
    </row>
    <row r="233" spans="1:3">
      <c r="A233" t="s">
        <v>81</v>
      </c>
      <c r="B233" t="s">
        <v>414</v>
      </c>
      <c r="C233" t="s">
        <v>413</v>
      </c>
    </row>
    <row r="234" spans="1:3">
      <c r="A234" t="s">
        <v>39</v>
      </c>
      <c r="B234" t="s">
        <v>333</v>
      </c>
      <c r="C234" t="s">
        <v>332</v>
      </c>
    </row>
    <row r="235" spans="1:3">
      <c r="A235" s="11" t="s">
        <v>158</v>
      </c>
      <c r="B235" s="11" t="s">
        <v>570</v>
      </c>
      <c r="C235" s="11" t="s">
        <v>569</v>
      </c>
    </row>
    <row r="236" spans="1:3">
      <c r="A236" t="s">
        <v>93</v>
      </c>
      <c r="B236" t="s">
        <v>432</v>
      </c>
      <c r="C236" t="s">
        <v>431</v>
      </c>
    </row>
    <row r="237" spans="1:3">
      <c r="A237" t="s">
        <v>162</v>
      </c>
      <c r="B237" t="s">
        <v>577</v>
      </c>
      <c r="C237" t="s">
        <v>163</v>
      </c>
    </row>
    <row r="238" spans="1:3">
      <c r="A238" t="s">
        <v>160</v>
      </c>
      <c r="B238" t="s">
        <v>574</v>
      </c>
      <c r="C238" t="s">
        <v>573</v>
      </c>
    </row>
    <row r="239" spans="1:3">
      <c r="A239" t="s">
        <v>159</v>
      </c>
      <c r="B239" t="s">
        <v>572</v>
      </c>
      <c r="C239" t="s">
        <v>571</v>
      </c>
    </row>
    <row r="240" spans="1:3">
      <c r="A240" t="s">
        <v>220</v>
      </c>
      <c r="B240" t="s">
        <v>680</v>
      </c>
      <c r="C240" t="s">
        <v>679</v>
      </c>
    </row>
    <row r="241" spans="1:3">
      <c r="A241" t="s">
        <v>336</v>
      </c>
      <c r="B241" t="s">
        <v>335</v>
      </c>
      <c r="C241" t="s">
        <v>334</v>
      </c>
    </row>
    <row r="242" spans="1:3">
      <c r="A242" t="s">
        <v>114</v>
      </c>
      <c r="B242" t="s">
        <v>487</v>
      </c>
      <c r="C242" t="s">
        <v>486</v>
      </c>
    </row>
    <row r="243" spans="1:3">
      <c r="A243" t="s">
        <v>204</v>
      </c>
      <c r="B243" t="s">
        <v>652</v>
      </c>
      <c r="C243" t="s">
        <v>651</v>
      </c>
    </row>
    <row r="244" spans="1:3">
      <c r="A244" t="s">
        <v>215</v>
      </c>
      <c r="B244" t="s">
        <v>670</v>
      </c>
      <c r="C244" t="s">
        <v>669</v>
      </c>
    </row>
    <row r="245" spans="1:3">
      <c r="A245" t="s">
        <v>218</v>
      </c>
      <c r="B245" t="s">
        <v>676</v>
      </c>
      <c r="C245" t="s">
        <v>675</v>
      </c>
    </row>
    <row r="246" spans="1:3">
      <c r="A246" t="s">
        <v>57</v>
      </c>
      <c r="B246" t="s">
        <v>373</v>
      </c>
      <c r="C246" t="s">
        <v>372</v>
      </c>
    </row>
    <row r="247" spans="1:3">
      <c r="A247" t="s">
        <v>125</v>
      </c>
      <c r="B247" t="s">
        <v>506</v>
      </c>
      <c r="C247" t="s">
        <v>505</v>
      </c>
    </row>
    <row r="248" spans="1:3">
      <c r="A248" t="s">
        <v>351</v>
      </c>
      <c r="B248" t="s">
        <v>350</v>
      </c>
      <c r="C248" t="s">
        <v>349</v>
      </c>
    </row>
    <row r="249" spans="1:3">
      <c r="A249" t="s">
        <v>4</v>
      </c>
      <c r="B249" t="s">
        <v>266</v>
      </c>
      <c r="C249" t="s">
        <v>265</v>
      </c>
    </row>
    <row r="250" spans="1:3">
      <c r="A250" t="s">
        <v>169</v>
      </c>
      <c r="B250" t="s">
        <v>586</v>
      </c>
      <c r="C250" t="s">
        <v>585</v>
      </c>
    </row>
    <row r="251" spans="1:3">
      <c r="A251" t="s">
        <v>145</v>
      </c>
      <c r="B251" t="s">
        <v>543</v>
      </c>
      <c r="C251" t="s">
        <v>23</v>
      </c>
    </row>
    <row r="252" spans="1:3">
      <c r="A252" t="s">
        <v>139</v>
      </c>
      <c r="B252" t="s">
        <v>540</v>
      </c>
      <c r="C252" t="s">
        <v>539</v>
      </c>
    </row>
  </sheetData>
  <sheetProtection algorithmName="SHA-512" hashValue="1lLnwhxcaeDPYStXAhoCIx0f8YEELwpm267RGRouM7zQlqr2BIwvlaaxAlQQwsfZfSMPfgZfrfLIdjL06QVcOA==" saltValue="R89F8bV47hHV09qRTprr6Q==" spinCount="100000" sheet="1" objects="1" scenarios="1"/>
  <pageMargins left="0.75" right="0.75" top="1" bottom="1" header="0.5" footer="0.5"/>
  <headerFooter alignWithMargins="0"/>
  <tableParts count="1">
    <tablePart r:id="rId1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B6"/>
  <sheetViews>
    <sheetView showGridLines="0" workbookViewId="0">
      <selection activeCell="C35" sqref="C35"/>
    </sheetView>
  </sheetViews>
  <sheetFormatPr defaultRowHeight="15"/>
  <cols>
    <col min="1" max="1" width="15.85546875" customWidth="1"/>
    <col min="2" max="2" width="58.85546875" customWidth="1"/>
  </cols>
  <sheetData>
    <row r="1" spans="1:2" s="11" customFormat="1" ht="45">
      <c r="A1" s="118" t="s">
        <v>763</v>
      </c>
      <c r="B1" s="118" t="s">
        <v>1835</v>
      </c>
    </row>
    <row r="2" spans="1:2">
      <c r="A2" s="118" t="s">
        <v>1052</v>
      </c>
      <c r="B2" s="123" t="s">
        <v>1906</v>
      </c>
    </row>
    <row r="3" spans="1:2">
      <c r="A3" s="118" t="s">
        <v>1053</v>
      </c>
      <c r="B3" s="121">
        <v>43466</v>
      </c>
    </row>
    <row r="4" spans="1:2" ht="45">
      <c r="A4" s="118" t="s">
        <v>1054</v>
      </c>
      <c r="B4" s="119" t="s">
        <v>1834</v>
      </c>
    </row>
    <row r="5" spans="1:2">
      <c r="A5" s="118" t="s">
        <v>1055</v>
      </c>
      <c r="B5" s="119" t="s">
        <v>1836</v>
      </c>
    </row>
    <row r="6" spans="1:2">
      <c r="A6" s="118" t="s">
        <v>1059</v>
      </c>
      <c r="B6" s="120" t="s">
        <v>1948</v>
      </c>
    </row>
  </sheetData>
  <sheetProtection algorithmName="SHA-512" hashValue="LMLgmipFS1LNTCVyNjl4uCn+ZRULYCSyihKoiY1VKxXMpRae428layup+HOqKlBcu72BxeifaafKsb8uePAgfQ==" saltValue="1tEzg0ZDS0y+1TmPYL/pDg==" spinCount="100000" sheet="1" selectLockedCells="1"/>
  <dataValidations count="1">
    <dataValidation type="list" allowBlank="1" showInputMessage="1" showErrorMessage="1" sqref="B6">
      <formula1>"bg,en"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C24"/>
  <sheetViews>
    <sheetView workbookViewId="0">
      <selection activeCell="A2" sqref="A2:C24"/>
    </sheetView>
  </sheetViews>
  <sheetFormatPr defaultRowHeight="15"/>
  <cols>
    <col min="1" max="1" width="13.85546875" bestFit="1" customWidth="1"/>
    <col min="2" max="2" width="27.85546875" bestFit="1" customWidth="1"/>
    <col min="3" max="3" width="35.140625" bestFit="1" customWidth="1"/>
  </cols>
  <sheetData>
    <row r="1" spans="1:3">
      <c r="A1" t="s">
        <v>787</v>
      </c>
      <c r="B1" t="s">
        <v>763</v>
      </c>
      <c r="C1" t="s">
        <v>762</v>
      </c>
    </row>
    <row r="2" spans="1:3">
      <c r="A2" t="s">
        <v>803</v>
      </c>
      <c r="B2" t="s">
        <v>1827</v>
      </c>
      <c r="C2" t="s">
        <v>782</v>
      </c>
    </row>
    <row r="3" spans="1:3">
      <c r="A3" s="11" t="s">
        <v>801</v>
      </c>
      <c r="B3" t="s">
        <v>1825</v>
      </c>
      <c r="C3" t="s">
        <v>770</v>
      </c>
    </row>
    <row r="4" spans="1:3">
      <c r="A4" t="s">
        <v>788</v>
      </c>
      <c r="B4" t="s">
        <v>1765</v>
      </c>
      <c r="C4" t="s">
        <v>775</v>
      </c>
    </row>
    <row r="5" spans="1:3">
      <c r="A5" t="s">
        <v>791</v>
      </c>
      <c r="B5" t="s">
        <v>1817</v>
      </c>
      <c r="C5" t="s">
        <v>784</v>
      </c>
    </row>
    <row r="6" spans="1:3">
      <c r="A6" t="s">
        <v>808</v>
      </c>
      <c r="B6" t="s">
        <v>1832</v>
      </c>
      <c r="C6" t="s">
        <v>772</v>
      </c>
    </row>
    <row r="7" spans="1:3">
      <c r="A7" t="s">
        <v>792</v>
      </c>
      <c r="B7" t="s">
        <v>1818</v>
      </c>
      <c r="C7" t="s">
        <v>777</v>
      </c>
    </row>
    <row r="8" spans="1:3">
      <c r="A8" t="s">
        <v>790</v>
      </c>
      <c r="B8" t="s">
        <v>1816</v>
      </c>
      <c r="C8" t="s">
        <v>769</v>
      </c>
    </row>
    <row r="9" spans="1:3">
      <c r="A9" t="s">
        <v>800</v>
      </c>
      <c r="B9" t="s">
        <v>1824</v>
      </c>
      <c r="C9" t="s">
        <v>774</v>
      </c>
    </row>
    <row r="10" spans="1:3">
      <c r="A10" t="s">
        <v>802</v>
      </c>
      <c r="B10" t="s">
        <v>1826</v>
      </c>
      <c r="C10" t="s">
        <v>786</v>
      </c>
    </row>
    <row r="11" spans="1:3">
      <c r="A11" t="s">
        <v>805</v>
      </c>
      <c r="B11" t="s">
        <v>1829</v>
      </c>
      <c r="C11" t="s">
        <v>771</v>
      </c>
    </row>
    <row r="12" spans="1:3">
      <c r="A12" t="s">
        <v>799</v>
      </c>
      <c r="B12" t="s">
        <v>1823</v>
      </c>
      <c r="C12" t="s">
        <v>766</v>
      </c>
    </row>
    <row r="13" spans="1:3">
      <c r="A13" t="s">
        <v>789</v>
      </c>
      <c r="B13" t="s">
        <v>1815</v>
      </c>
      <c r="C13" t="s">
        <v>768</v>
      </c>
    </row>
    <row r="14" spans="1:3">
      <c r="A14" t="s">
        <v>798</v>
      </c>
      <c r="B14" t="s">
        <v>1822</v>
      </c>
      <c r="C14" t="s">
        <v>776</v>
      </c>
    </row>
    <row r="15" spans="1:3">
      <c r="A15" t="s">
        <v>794</v>
      </c>
      <c r="B15" t="s">
        <v>1780</v>
      </c>
      <c r="C15" t="s">
        <v>785</v>
      </c>
    </row>
    <row r="16" spans="1:3">
      <c r="A16" t="s">
        <v>807</v>
      </c>
      <c r="B16" t="s">
        <v>1831</v>
      </c>
      <c r="C16" t="s">
        <v>779</v>
      </c>
    </row>
    <row r="17" spans="1:3">
      <c r="A17" t="s">
        <v>797</v>
      </c>
      <c r="B17" t="s">
        <v>1821</v>
      </c>
      <c r="C17" t="s">
        <v>781</v>
      </c>
    </row>
    <row r="18" spans="1:3">
      <c r="A18" t="s">
        <v>796</v>
      </c>
      <c r="B18" t="s">
        <v>1820</v>
      </c>
      <c r="C18" t="s">
        <v>780</v>
      </c>
    </row>
    <row r="19" spans="1:3">
      <c r="A19" t="s">
        <v>804</v>
      </c>
      <c r="B19" t="s">
        <v>1828</v>
      </c>
      <c r="C19" t="s">
        <v>767</v>
      </c>
    </row>
    <row r="20" spans="1:3">
      <c r="A20" t="s">
        <v>806</v>
      </c>
      <c r="B20" t="s">
        <v>1830</v>
      </c>
      <c r="C20" t="s">
        <v>783</v>
      </c>
    </row>
    <row r="21" spans="1:3">
      <c r="A21" t="s">
        <v>795</v>
      </c>
      <c r="B21" t="s">
        <v>1783</v>
      </c>
      <c r="C21" t="s">
        <v>773</v>
      </c>
    </row>
    <row r="22" spans="1:3">
      <c r="A22" s="9" t="s">
        <v>1691</v>
      </c>
      <c r="B22" t="s">
        <v>1814</v>
      </c>
      <c r="C22" t="s">
        <v>765</v>
      </c>
    </row>
    <row r="23" spans="1:3">
      <c r="A23" t="s">
        <v>793</v>
      </c>
      <c r="B23" t="s">
        <v>1819</v>
      </c>
      <c r="C23" t="s">
        <v>778</v>
      </c>
    </row>
    <row r="24" spans="1:3">
      <c r="A24" t="s">
        <v>809</v>
      </c>
      <c r="B24" t="s">
        <v>1833</v>
      </c>
      <c r="C24" t="s">
        <v>764</v>
      </c>
    </row>
  </sheetData>
  <sheetProtection algorithmName="SHA-512" hashValue="WzB7fox1GEFgSdyPXq6DsDuyb3a6h5Pl+Kmnq6RfKgcmI0BFJoZa4K/Qz++seUDY342ehJuaHwDYKdED8tTu7A==" saltValue="jYI5juIjXcXKNYUQ/Lfj+g==" spinCount="100000" sheet="1" objects="1" scenarios="1" selectLockedCells="1" selectUnlockedCells="1"/>
  <pageMargins left="0.7" right="0.7" top="0.75" bottom="0.75" header="0.3" footer="0.3"/>
  <pageSetup paperSize="9" orientation="portrait" verticalDpi="597" r:id="rId1"/>
  <tableParts count="1">
    <tablePart r:id="rId2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H3"/>
  <sheetViews>
    <sheetView workbookViewId="0">
      <selection activeCell="A2" sqref="A2:H3"/>
    </sheetView>
  </sheetViews>
  <sheetFormatPr defaultRowHeight="15"/>
  <cols>
    <col min="1" max="1" width="19.5703125" bestFit="1" customWidth="1"/>
    <col min="2" max="2" width="20.42578125" bestFit="1" customWidth="1"/>
    <col min="3" max="3" width="13.42578125" bestFit="1" customWidth="1"/>
    <col min="4" max="4" width="16" bestFit="1" customWidth="1"/>
    <col min="5" max="5" width="12.85546875" style="11" bestFit="1" customWidth="1"/>
    <col min="6" max="6" width="12.42578125" style="11" bestFit="1" customWidth="1"/>
    <col min="7" max="7" width="14.140625" style="11" bestFit="1" customWidth="1"/>
    <col min="8" max="8" width="13.7109375" style="11" bestFit="1" customWidth="1"/>
  </cols>
  <sheetData>
    <row r="1" spans="1:8">
      <c r="A1" t="s">
        <v>1737</v>
      </c>
      <c r="B1" t="s">
        <v>1738</v>
      </c>
      <c r="C1" t="s">
        <v>763</v>
      </c>
      <c r="D1" t="s">
        <v>762</v>
      </c>
      <c r="E1" s="11" t="s">
        <v>1740</v>
      </c>
      <c r="F1" s="11" t="s">
        <v>1741</v>
      </c>
      <c r="G1" s="11" t="s">
        <v>1742</v>
      </c>
      <c r="H1" s="11" t="s">
        <v>1743</v>
      </c>
    </row>
    <row r="2" spans="1:8">
      <c r="A2" t="s">
        <v>1809</v>
      </c>
      <c r="B2" t="s">
        <v>1809</v>
      </c>
      <c r="C2" t="s">
        <v>1810</v>
      </c>
      <c r="D2" t="s">
        <v>1811</v>
      </c>
      <c r="E2" s="100"/>
      <c r="G2" s="100"/>
    </row>
    <row r="3" spans="1:8">
      <c r="A3" t="s">
        <v>1739</v>
      </c>
      <c r="B3" t="s">
        <v>2</v>
      </c>
      <c r="C3" t="s">
        <v>1812</v>
      </c>
      <c r="D3" t="s">
        <v>1813</v>
      </c>
      <c r="E3" s="100"/>
      <c r="G3" s="100"/>
    </row>
  </sheetData>
  <sheetProtection algorithmName="SHA-512" hashValue="Tn2RhHQl1Sz546NpmNdgBPnopATDLhWM6EnxVN+0/3d7Gaikc3j7xjD60mrbaPdj9NMPnttgruSz6TyqNKuYgQ==" saltValue="+xEwobzmoFn/htkDRb91Qw==" spinCount="100000" sheet="1" objects="1" scenarios="1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E6EAEE"/>
  </sheetPr>
  <dimension ref="A1:L76"/>
  <sheetViews>
    <sheetView workbookViewId="0">
      <selection activeCell="C35" sqref="C35"/>
    </sheetView>
  </sheetViews>
  <sheetFormatPr defaultRowHeight="15"/>
  <cols>
    <col min="1" max="2" width="18.42578125" customWidth="1"/>
    <col min="3" max="3" width="14.28515625" customWidth="1"/>
    <col min="4" max="4" width="28.7109375" customWidth="1"/>
    <col min="5" max="5" width="16.5703125" customWidth="1"/>
    <col min="6" max="6" width="35.140625" style="11" customWidth="1"/>
    <col min="7" max="7" width="19" bestFit="1" customWidth="1"/>
    <col min="8" max="8" width="12.140625" customWidth="1"/>
    <col min="9" max="10" width="16.42578125" customWidth="1"/>
    <col min="11" max="11" width="19.28515625" bestFit="1" customWidth="1"/>
    <col min="12" max="12" width="3.85546875" customWidth="1"/>
  </cols>
  <sheetData>
    <row r="1" spans="1:12" s="11" customFormat="1" ht="16.5">
      <c r="A1" s="161" t="str">
        <f>CONCATENATE(IF(Settings!$B$6="bg","Товари","Cargo"),REPT(" ",300))</f>
        <v xml:space="preserve">Cargo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58"/>
    </row>
    <row r="2" spans="1:12" s="11" customFormat="1" ht="29.25" customHeight="1">
      <c r="A2" s="59" t="str">
        <f>IF(Settings!$B$6="bg","Първо пристанище в EU","First port of arrival in EU")</f>
        <v>First port of arrival in EU</v>
      </c>
      <c r="B2" s="106"/>
      <c r="C2" s="60"/>
      <c r="D2" s="61" t="str">
        <f>IF(Settings!$B$6="bg","Очаквано време на пристигане на първо пристанище в EU","ETA first port of arrival in EU")</f>
        <v>ETA first port of arrival in EU</v>
      </c>
      <c r="E2" s="106"/>
      <c r="F2" s="60"/>
      <c r="G2" s="60"/>
      <c r="H2" s="60"/>
      <c r="I2" s="60"/>
      <c r="J2" s="60"/>
      <c r="K2" s="60"/>
      <c r="L2" s="62"/>
    </row>
    <row r="3" spans="1:12">
      <c r="A3" s="63"/>
      <c r="B3" s="60"/>
      <c r="C3" s="60"/>
      <c r="D3" s="60"/>
      <c r="E3" s="60"/>
      <c r="F3" s="60"/>
      <c r="G3" s="60"/>
      <c r="H3" s="60"/>
      <c r="I3" s="60"/>
      <c r="J3" s="60"/>
      <c r="K3" s="60"/>
      <c r="L3" s="62"/>
    </row>
    <row r="4" spans="1:12">
      <c r="A4" s="107" t="str">
        <f>IF(Settings!$B$6="bg","Товарене","Port of loading")</f>
        <v>Port of loading</v>
      </c>
      <c r="B4" s="108" t="str">
        <f>IF(Settings!$B$6="bg","Разтоварване","Port of discharge")</f>
        <v>Port of discharge</v>
      </c>
      <c r="C4" s="108" t="str">
        <f>IF(Settings!$B$6="bg","Маркировки","Shipping marks")</f>
        <v>Shipping marks</v>
      </c>
      <c r="D4" s="108" t="str">
        <f>IF(Settings!$B$6="bg","Брой опаковки","Number of packages")</f>
        <v>Number of packages</v>
      </c>
      <c r="E4" s="108" t="str">
        <f>IF(Settings!$B$6="bg","Тип опаковка","Package Тype")</f>
        <v>Package Тype</v>
      </c>
      <c r="F4" s="108" t="str">
        <f>IF(Settings!$B$6="bg","Тип товар","Cargo Type")</f>
        <v>Cargo Type</v>
      </c>
      <c r="G4" s="108" t="str">
        <f>IF(Settings!$B$6="bg","Референтен номер","Textual reference")</f>
        <v>Textual reference</v>
      </c>
      <c r="H4" s="108" t="str">
        <f>IF(Settings!$B$6="bg","HS код","HS Code")</f>
        <v>HS Code</v>
      </c>
      <c r="I4" s="108" t="str">
        <f>IF(Settings!$B$6="bg","Бруто тегло","Gross weight")</f>
        <v>Gross weight</v>
      </c>
      <c r="J4" s="108" t="str">
        <f>IF(Settings!$B$6="bg","Ед. бруто тегло","Gross weight measur")</f>
        <v>Gross weight measur</v>
      </c>
      <c r="K4" s="108" t="str">
        <f>IF(Settings!$B$6="bg","Тип обработка","Cargo Handling Type")</f>
        <v>Cargo Handling Type</v>
      </c>
      <c r="L4" s="62"/>
    </row>
    <row r="5" spans="1:12">
      <c r="A5" s="106"/>
      <c r="B5" s="106"/>
      <c r="C5" s="102"/>
      <c r="D5" s="102"/>
      <c r="E5" s="52"/>
      <c r="F5" s="52"/>
      <c r="G5" s="102"/>
      <c r="H5" s="102"/>
      <c r="I5" s="102"/>
      <c r="J5" s="52"/>
      <c r="K5" s="52"/>
      <c r="L5" s="62"/>
    </row>
    <row r="6" spans="1:12">
      <c r="A6" s="106"/>
      <c r="B6" s="106"/>
      <c r="C6" s="102"/>
      <c r="D6" s="102"/>
      <c r="E6" s="52"/>
      <c r="F6" s="52"/>
      <c r="G6" s="102"/>
      <c r="H6" s="102"/>
      <c r="I6" s="102"/>
      <c r="J6" s="52"/>
      <c r="K6" s="52"/>
      <c r="L6" s="62"/>
    </row>
    <row r="7" spans="1:12">
      <c r="A7" s="106"/>
      <c r="B7" s="106"/>
      <c r="C7" s="102"/>
      <c r="D7" s="102"/>
      <c r="E7" s="52"/>
      <c r="F7" s="52"/>
      <c r="G7" s="102"/>
      <c r="H7" s="102"/>
      <c r="I7" s="102"/>
      <c r="J7" s="52"/>
      <c r="K7" s="52"/>
      <c r="L7" s="62"/>
    </row>
    <row r="8" spans="1:12">
      <c r="A8" s="106"/>
      <c r="B8" s="106"/>
      <c r="C8" s="102"/>
      <c r="D8" s="102"/>
      <c r="E8" s="52"/>
      <c r="F8" s="52"/>
      <c r="G8" s="102"/>
      <c r="H8" s="102"/>
      <c r="I8" s="102"/>
      <c r="J8" s="52"/>
      <c r="K8" s="52"/>
      <c r="L8" s="62"/>
    </row>
    <row r="9" spans="1:12">
      <c r="A9" s="106"/>
      <c r="B9" s="106"/>
      <c r="C9" s="102"/>
      <c r="D9" s="102"/>
      <c r="E9" s="52"/>
      <c r="F9" s="52"/>
      <c r="G9" s="102"/>
      <c r="H9" s="102"/>
      <c r="I9" s="102"/>
      <c r="J9" s="52"/>
      <c r="K9" s="52"/>
      <c r="L9" s="62"/>
    </row>
    <row r="10" spans="1:12">
      <c r="A10" s="106"/>
      <c r="B10" s="106"/>
      <c r="C10" s="102"/>
      <c r="D10" s="102"/>
      <c r="E10" s="52"/>
      <c r="F10" s="52"/>
      <c r="G10" s="102"/>
      <c r="H10" s="102"/>
      <c r="I10" s="102"/>
      <c r="J10" s="52"/>
      <c r="K10" s="52"/>
      <c r="L10" s="62"/>
    </row>
    <row r="11" spans="1:12">
      <c r="A11" s="106"/>
      <c r="B11" s="106"/>
      <c r="C11" s="102"/>
      <c r="D11" s="102"/>
      <c r="E11" s="52"/>
      <c r="F11" s="52"/>
      <c r="G11" s="102"/>
      <c r="H11" s="102"/>
      <c r="I11" s="102"/>
      <c r="J11" s="52"/>
      <c r="K11" s="52"/>
      <c r="L11" s="62"/>
    </row>
    <row r="12" spans="1:12">
      <c r="A12" s="106"/>
      <c r="B12" s="106"/>
      <c r="C12" s="102"/>
      <c r="D12" s="102"/>
      <c r="E12" s="52"/>
      <c r="F12" s="52"/>
      <c r="G12" s="102"/>
      <c r="H12" s="102"/>
      <c r="I12" s="102"/>
      <c r="J12" s="52"/>
      <c r="K12" s="52"/>
      <c r="L12" s="62"/>
    </row>
    <row r="13" spans="1:12">
      <c r="A13" s="106"/>
      <c r="B13" s="106"/>
      <c r="C13" s="102"/>
      <c r="D13" s="102"/>
      <c r="E13" s="52"/>
      <c r="F13" s="52"/>
      <c r="G13" s="102"/>
      <c r="H13" s="102"/>
      <c r="I13" s="102"/>
      <c r="J13" s="52"/>
      <c r="K13" s="52"/>
      <c r="L13" s="62"/>
    </row>
    <row r="14" spans="1:12">
      <c r="A14" s="106"/>
      <c r="B14" s="106"/>
      <c r="C14" s="102"/>
      <c r="D14" s="102"/>
      <c r="E14" s="52"/>
      <c r="F14" s="52"/>
      <c r="G14" s="102"/>
      <c r="H14" s="102"/>
      <c r="I14" s="102"/>
      <c r="J14" s="52"/>
      <c r="K14" s="52"/>
      <c r="L14" s="62"/>
    </row>
    <row r="15" spans="1:12">
      <c r="A15" s="106"/>
      <c r="B15" s="106"/>
      <c r="C15" s="102"/>
      <c r="D15" s="102"/>
      <c r="E15" s="52"/>
      <c r="F15" s="52"/>
      <c r="G15" s="102"/>
      <c r="H15" s="102"/>
      <c r="I15" s="102"/>
      <c r="J15" s="52"/>
      <c r="K15" s="52"/>
      <c r="L15" s="62"/>
    </row>
    <row r="16" spans="1:12">
      <c r="A16" s="106"/>
      <c r="B16" s="106"/>
      <c r="C16" s="102"/>
      <c r="D16" s="102"/>
      <c r="E16" s="52"/>
      <c r="F16" s="52"/>
      <c r="G16" s="102"/>
      <c r="H16" s="102"/>
      <c r="I16" s="102"/>
      <c r="J16" s="52"/>
      <c r="K16" s="52"/>
      <c r="L16" s="62"/>
    </row>
    <row r="17" spans="1:12">
      <c r="A17" s="106"/>
      <c r="B17" s="106"/>
      <c r="C17" s="102"/>
      <c r="D17" s="102"/>
      <c r="E17" s="52"/>
      <c r="F17" s="52"/>
      <c r="G17" s="102"/>
      <c r="H17" s="102"/>
      <c r="I17" s="102"/>
      <c r="J17" s="52"/>
      <c r="K17" s="52"/>
      <c r="L17" s="62"/>
    </row>
    <row r="18" spans="1:12">
      <c r="A18" s="106"/>
      <c r="B18" s="106"/>
      <c r="C18" s="102"/>
      <c r="D18" s="102"/>
      <c r="E18" s="52"/>
      <c r="F18" s="52"/>
      <c r="G18" s="102"/>
      <c r="H18" s="102"/>
      <c r="I18" s="102"/>
      <c r="J18" s="52"/>
      <c r="K18" s="52"/>
      <c r="L18" s="62"/>
    </row>
    <row r="19" spans="1:12">
      <c r="A19" s="106"/>
      <c r="B19" s="106"/>
      <c r="C19" s="102"/>
      <c r="D19" s="102"/>
      <c r="E19" s="52"/>
      <c r="F19" s="52"/>
      <c r="G19" s="102"/>
      <c r="H19" s="102"/>
      <c r="I19" s="102"/>
      <c r="J19" s="52"/>
      <c r="K19" s="52"/>
      <c r="L19" s="62"/>
    </row>
    <row r="20" spans="1:12">
      <c r="A20" s="106"/>
      <c r="B20" s="106"/>
      <c r="C20" s="102"/>
      <c r="D20" s="102"/>
      <c r="E20" s="52"/>
      <c r="F20" s="52"/>
      <c r="G20" s="102"/>
      <c r="H20" s="102"/>
      <c r="I20" s="102"/>
      <c r="J20" s="52"/>
      <c r="K20" s="52"/>
      <c r="L20" s="62"/>
    </row>
    <row r="21" spans="1:12">
      <c r="A21" s="106"/>
      <c r="B21" s="106"/>
      <c r="C21" s="102"/>
      <c r="D21" s="102"/>
      <c r="E21" s="52"/>
      <c r="F21" s="52"/>
      <c r="G21" s="102"/>
      <c r="H21" s="102"/>
      <c r="I21" s="102"/>
      <c r="J21" s="52"/>
      <c r="K21" s="52"/>
      <c r="L21" s="62"/>
    </row>
    <row r="22" spans="1:12">
      <c r="A22" s="106"/>
      <c r="B22" s="106"/>
      <c r="C22" s="102"/>
      <c r="D22" s="102"/>
      <c r="E22" s="52"/>
      <c r="F22" s="52"/>
      <c r="G22" s="102"/>
      <c r="H22" s="102"/>
      <c r="I22" s="102"/>
      <c r="J22" s="52"/>
      <c r="K22" s="52"/>
      <c r="L22" s="62"/>
    </row>
    <row r="23" spans="1:12">
      <c r="A23" s="106"/>
      <c r="B23" s="106"/>
      <c r="C23" s="102"/>
      <c r="D23" s="102"/>
      <c r="E23" s="52"/>
      <c r="F23" s="52"/>
      <c r="G23" s="102"/>
      <c r="H23" s="102"/>
      <c r="I23" s="102"/>
      <c r="J23" s="52"/>
      <c r="K23" s="52"/>
      <c r="L23" s="62"/>
    </row>
    <row r="24" spans="1:12">
      <c r="A24" s="106"/>
      <c r="B24" s="106"/>
      <c r="C24" s="102"/>
      <c r="D24" s="102"/>
      <c r="E24" s="52"/>
      <c r="F24" s="52"/>
      <c r="G24" s="102"/>
      <c r="H24" s="102"/>
      <c r="I24" s="102"/>
      <c r="J24" s="52"/>
      <c r="K24" s="52"/>
      <c r="L24" s="62"/>
    </row>
    <row r="25" spans="1:12">
      <c r="A25" s="106"/>
      <c r="B25" s="106"/>
      <c r="C25" s="102"/>
      <c r="D25" s="102"/>
      <c r="E25" s="52"/>
      <c r="F25" s="52"/>
      <c r="G25" s="102"/>
      <c r="H25" s="102"/>
      <c r="I25" s="102"/>
      <c r="J25" s="52"/>
      <c r="K25" s="52"/>
      <c r="L25" s="62"/>
    </row>
    <row r="26" spans="1:12">
      <c r="A26" s="106"/>
      <c r="B26" s="106"/>
      <c r="C26" s="102"/>
      <c r="D26" s="102"/>
      <c r="E26" s="52"/>
      <c r="F26" s="52"/>
      <c r="G26" s="102"/>
      <c r="H26" s="102"/>
      <c r="I26" s="102"/>
      <c r="J26" s="52"/>
      <c r="K26" s="52"/>
      <c r="L26" s="62"/>
    </row>
    <row r="27" spans="1:12">
      <c r="A27" s="106"/>
      <c r="B27" s="106"/>
      <c r="C27" s="102"/>
      <c r="D27" s="102"/>
      <c r="E27" s="52"/>
      <c r="F27" s="52"/>
      <c r="G27" s="102"/>
      <c r="H27" s="102"/>
      <c r="I27" s="102"/>
      <c r="J27" s="52"/>
      <c r="K27" s="52"/>
      <c r="L27" s="62"/>
    </row>
    <row r="28" spans="1:12">
      <c r="A28" s="106"/>
      <c r="B28" s="106"/>
      <c r="C28" s="102"/>
      <c r="D28" s="102"/>
      <c r="E28" s="52"/>
      <c r="F28" s="52"/>
      <c r="G28" s="102"/>
      <c r="H28" s="102"/>
      <c r="I28" s="102"/>
      <c r="J28" s="52"/>
      <c r="K28" s="52"/>
      <c r="L28" s="62"/>
    </row>
    <row r="29" spans="1:12">
      <c r="A29" s="106"/>
      <c r="B29" s="106"/>
      <c r="C29" s="102"/>
      <c r="D29" s="102"/>
      <c r="E29" s="52"/>
      <c r="F29" s="52"/>
      <c r="G29" s="102"/>
      <c r="H29" s="102"/>
      <c r="I29" s="102"/>
      <c r="J29" s="52"/>
      <c r="K29" s="52"/>
      <c r="L29" s="62"/>
    </row>
    <row r="30" spans="1:12">
      <c r="A30" s="106"/>
      <c r="B30" s="106"/>
      <c r="C30" s="102"/>
      <c r="D30" s="102"/>
      <c r="E30" s="52"/>
      <c r="F30" s="52"/>
      <c r="G30" s="102"/>
      <c r="H30" s="102"/>
      <c r="I30" s="102"/>
      <c r="J30" s="52"/>
      <c r="K30" s="52"/>
      <c r="L30" s="62"/>
    </row>
    <row r="31" spans="1:12">
      <c r="A31" s="106"/>
      <c r="B31" s="106"/>
      <c r="C31" s="102"/>
      <c r="D31" s="102"/>
      <c r="E31" s="52"/>
      <c r="F31" s="52"/>
      <c r="G31" s="102"/>
      <c r="H31" s="102"/>
      <c r="I31" s="102"/>
      <c r="J31" s="52"/>
      <c r="K31" s="52"/>
      <c r="L31" s="62"/>
    </row>
    <row r="32" spans="1:12">
      <c r="A32" s="106"/>
      <c r="B32" s="106"/>
      <c r="C32" s="102"/>
      <c r="D32" s="102"/>
      <c r="E32" s="52"/>
      <c r="F32" s="52"/>
      <c r="G32" s="102"/>
      <c r="H32" s="102"/>
      <c r="I32" s="102"/>
      <c r="J32" s="52"/>
      <c r="K32" s="52"/>
      <c r="L32" s="62"/>
    </row>
    <row r="33" spans="1:12">
      <c r="A33" s="106"/>
      <c r="B33" s="106"/>
      <c r="C33" s="102"/>
      <c r="D33" s="102"/>
      <c r="E33" s="52"/>
      <c r="F33" s="52"/>
      <c r="G33" s="102"/>
      <c r="H33" s="102"/>
      <c r="I33" s="102"/>
      <c r="J33" s="52"/>
      <c r="K33" s="52"/>
      <c r="L33" s="62"/>
    </row>
    <row r="34" spans="1:12">
      <c r="A34" s="106"/>
      <c r="B34" s="106"/>
      <c r="C34" s="102"/>
      <c r="D34" s="102"/>
      <c r="E34" s="52"/>
      <c r="F34" s="52"/>
      <c r="G34" s="102"/>
      <c r="H34" s="102"/>
      <c r="I34" s="102"/>
      <c r="J34" s="52"/>
      <c r="K34" s="52"/>
      <c r="L34" s="62"/>
    </row>
    <row r="35" spans="1:12">
      <c r="A35" s="106"/>
      <c r="B35" s="106"/>
      <c r="C35" s="102"/>
      <c r="D35" s="102"/>
      <c r="E35" s="52"/>
      <c r="F35" s="52"/>
      <c r="G35" s="102"/>
      <c r="H35" s="102"/>
      <c r="I35" s="102"/>
      <c r="J35" s="52"/>
      <c r="K35" s="52"/>
      <c r="L35" s="62"/>
    </row>
    <row r="36" spans="1:12">
      <c r="A36" s="106"/>
      <c r="B36" s="106"/>
      <c r="C36" s="102"/>
      <c r="D36" s="102"/>
      <c r="E36" s="52"/>
      <c r="F36" s="52"/>
      <c r="G36" s="102"/>
      <c r="H36" s="102"/>
      <c r="I36" s="102"/>
      <c r="J36" s="52"/>
      <c r="K36" s="52"/>
      <c r="L36" s="62"/>
    </row>
    <row r="37" spans="1:12">
      <c r="A37" s="106"/>
      <c r="B37" s="106"/>
      <c r="C37" s="102"/>
      <c r="D37" s="102"/>
      <c r="E37" s="52"/>
      <c r="F37" s="52"/>
      <c r="G37" s="102"/>
      <c r="H37" s="102"/>
      <c r="I37" s="102"/>
      <c r="J37" s="52"/>
      <c r="K37" s="52"/>
      <c r="L37" s="62"/>
    </row>
    <row r="38" spans="1:12">
      <c r="A38" s="106"/>
      <c r="B38" s="106"/>
      <c r="C38" s="102"/>
      <c r="D38" s="102"/>
      <c r="E38" s="52"/>
      <c r="F38" s="52"/>
      <c r="G38" s="102"/>
      <c r="H38" s="102"/>
      <c r="I38" s="102"/>
      <c r="J38" s="52"/>
      <c r="K38" s="52"/>
      <c r="L38" s="62"/>
    </row>
    <row r="39" spans="1:12">
      <c r="A39" s="106"/>
      <c r="B39" s="106"/>
      <c r="C39" s="102"/>
      <c r="D39" s="102"/>
      <c r="E39" s="52"/>
      <c r="F39" s="52"/>
      <c r="G39" s="102"/>
      <c r="H39" s="102"/>
      <c r="I39" s="102"/>
      <c r="J39" s="52"/>
      <c r="K39" s="52"/>
      <c r="L39" s="62"/>
    </row>
    <row r="40" spans="1:12">
      <c r="A40" s="106"/>
      <c r="B40" s="106"/>
      <c r="C40" s="102"/>
      <c r="D40" s="102"/>
      <c r="E40" s="52"/>
      <c r="F40" s="52"/>
      <c r="G40" s="102"/>
      <c r="H40" s="102"/>
      <c r="I40" s="102"/>
      <c r="J40" s="52"/>
      <c r="K40" s="52"/>
      <c r="L40" s="62"/>
    </row>
    <row r="41" spans="1:12">
      <c r="A41" s="106"/>
      <c r="B41" s="106"/>
      <c r="C41" s="102"/>
      <c r="D41" s="102"/>
      <c r="E41" s="52"/>
      <c r="F41" s="52"/>
      <c r="G41" s="102"/>
      <c r="H41" s="102"/>
      <c r="I41" s="102"/>
      <c r="J41" s="52"/>
      <c r="K41" s="52"/>
      <c r="L41" s="62"/>
    </row>
    <row r="42" spans="1:12">
      <c r="A42" s="106"/>
      <c r="B42" s="106"/>
      <c r="C42" s="102"/>
      <c r="D42" s="102"/>
      <c r="E42" s="52"/>
      <c r="F42" s="52"/>
      <c r="G42" s="102"/>
      <c r="H42" s="102"/>
      <c r="I42" s="102"/>
      <c r="J42" s="52"/>
      <c r="K42" s="52"/>
      <c r="L42" s="62"/>
    </row>
    <row r="43" spans="1:12">
      <c r="A43" s="106"/>
      <c r="B43" s="106"/>
      <c r="C43" s="102"/>
      <c r="D43" s="102"/>
      <c r="E43" s="52"/>
      <c r="F43" s="52"/>
      <c r="G43" s="102"/>
      <c r="H43" s="102"/>
      <c r="I43" s="102"/>
      <c r="J43" s="52"/>
      <c r="K43" s="52"/>
      <c r="L43" s="62"/>
    </row>
    <row r="44" spans="1:12">
      <c r="A44" s="106"/>
      <c r="B44" s="106"/>
      <c r="C44" s="102"/>
      <c r="D44" s="102"/>
      <c r="E44" s="52"/>
      <c r="F44" s="52"/>
      <c r="G44" s="102"/>
      <c r="H44" s="102"/>
      <c r="I44" s="102"/>
      <c r="J44" s="52"/>
      <c r="K44" s="52"/>
      <c r="L44" s="62"/>
    </row>
    <row r="45" spans="1:12">
      <c r="A45" s="106"/>
      <c r="B45" s="106"/>
      <c r="C45" s="102"/>
      <c r="D45" s="102"/>
      <c r="E45" s="52"/>
      <c r="F45" s="52"/>
      <c r="G45" s="102"/>
      <c r="H45" s="102"/>
      <c r="I45" s="102"/>
      <c r="J45" s="52"/>
      <c r="K45" s="52"/>
      <c r="L45" s="62"/>
    </row>
    <row r="46" spans="1:12">
      <c r="A46" s="106"/>
      <c r="B46" s="106"/>
      <c r="C46" s="102"/>
      <c r="D46" s="102"/>
      <c r="E46" s="52"/>
      <c r="F46" s="52"/>
      <c r="G46" s="102"/>
      <c r="H46" s="102"/>
      <c r="I46" s="102"/>
      <c r="J46" s="52"/>
      <c r="K46" s="52"/>
      <c r="L46" s="62"/>
    </row>
    <row r="47" spans="1:12">
      <c r="A47" s="106"/>
      <c r="B47" s="106"/>
      <c r="C47" s="102"/>
      <c r="D47" s="102"/>
      <c r="E47" s="52"/>
      <c r="F47" s="52"/>
      <c r="G47" s="102"/>
      <c r="H47" s="102"/>
      <c r="I47" s="102"/>
      <c r="J47" s="52"/>
      <c r="K47" s="52"/>
      <c r="L47" s="62"/>
    </row>
    <row r="48" spans="1:12">
      <c r="A48" s="106"/>
      <c r="B48" s="106"/>
      <c r="C48" s="102"/>
      <c r="D48" s="102"/>
      <c r="E48" s="52"/>
      <c r="F48" s="52"/>
      <c r="G48" s="102"/>
      <c r="H48" s="102"/>
      <c r="I48" s="102"/>
      <c r="J48" s="52"/>
      <c r="K48" s="52"/>
      <c r="L48" s="62"/>
    </row>
    <row r="49" spans="1:12">
      <c r="A49" s="106"/>
      <c r="B49" s="106"/>
      <c r="C49" s="102"/>
      <c r="D49" s="102"/>
      <c r="E49" s="52"/>
      <c r="F49" s="52"/>
      <c r="G49" s="102"/>
      <c r="H49" s="102"/>
      <c r="I49" s="102"/>
      <c r="J49" s="52"/>
      <c r="K49" s="52"/>
      <c r="L49" s="62"/>
    </row>
    <row r="50" spans="1:12">
      <c r="A50" s="106"/>
      <c r="B50" s="106"/>
      <c r="C50" s="102"/>
      <c r="D50" s="102"/>
      <c r="E50" s="52"/>
      <c r="F50" s="52"/>
      <c r="G50" s="102"/>
      <c r="H50" s="102"/>
      <c r="I50" s="102"/>
      <c r="J50" s="52"/>
      <c r="K50" s="52"/>
      <c r="L50" s="62"/>
    </row>
    <row r="51" spans="1:12">
      <c r="A51" s="106"/>
      <c r="B51" s="106"/>
      <c r="C51" s="102"/>
      <c r="D51" s="102"/>
      <c r="E51" s="52"/>
      <c r="F51" s="52"/>
      <c r="G51" s="102"/>
      <c r="H51" s="102"/>
      <c r="I51" s="102"/>
      <c r="J51" s="52"/>
      <c r="K51" s="52"/>
      <c r="L51" s="62"/>
    </row>
    <row r="52" spans="1:12">
      <c r="A52" s="106"/>
      <c r="B52" s="106"/>
      <c r="C52" s="102"/>
      <c r="D52" s="102"/>
      <c r="E52" s="52"/>
      <c r="F52" s="52"/>
      <c r="G52" s="102"/>
      <c r="H52" s="102"/>
      <c r="I52" s="102"/>
      <c r="J52" s="52"/>
      <c r="K52" s="52"/>
      <c r="L52" s="62"/>
    </row>
    <row r="53" spans="1:12">
      <c r="A53" s="106"/>
      <c r="B53" s="106"/>
      <c r="C53" s="102"/>
      <c r="D53" s="102"/>
      <c r="E53" s="52"/>
      <c r="F53" s="52"/>
      <c r="G53" s="102"/>
      <c r="H53" s="102"/>
      <c r="I53" s="102"/>
      <c r="J53" s="52"/>
      <c r="K53" s="52"/>
      <c r="L53" s="62"/>
    </row>
    <row r="54" spans="1:12">
      <c r="A54" s="106"/>
      <c r="B54" s="106"/>
      <c r="C54" s="102"/>
      <c r="D54" s="102"/>
      <c r="E54" s="52"/>
      <c r="F54" s="52"/>
      <c r="G54" s="102"/>
      <c r="H54" s="102"/>
      <c r="I54" s="102"/>
      <c r="J54" s="52"/>
      <c r="K54" s="52"/>
      <c r="L54" s="62"/>
    </row>
    <row r="55" spans="1:12">
      <c r="A55" s="106"/>
      <c r="B55" s="106"/>
      <c r="C55" s="102"/>
      <c r="D55" s="102"/>
      <c r="E55" s="52"/>
      <c r="F55" s="52"/>
      <c r="G55" s="102"/>
      <c r="H55" s="102"/>
      <c r="I55" s="102"/>
      <c r="J55" s="52"/>
      <c r="K55" s="52"/>
      <c r="L55" s="62"/>
    </row>
    <row r="56" spans="1:12">
      <c r="A56" s="106"/>
      <c r="B56" s="106"/>
      <c r="C56" s="102"/>
      <c r="D56" s="102"/>
      <c r="E56" s="52"/>
      <c r="F56" s="52"/>
      <c r="G56" s="102"/>
      <c r="H56" s="102"/>
      <c r="I56" s="102"/>
      <c r="J56" s="52"/>
      <c r="K56" s="52"/>
      <c r="L56" s="62"/>
    </row>
    <row r="57" spans="1:12">
      <c r="A57" s="106"/>
      <c r="B57" s="106"/>
      <c r="C57" s="102"/>
      <c r="D57" s="102"/>
      <c r="E57" s="52"/>
      <c r="F57" s="52"/>
      <c r="G57" s="102"/>
      <c r="H57" s="102"/>
      <c r="I57" s="102"/>
      <c r="J57" s="52"/>
      <c r="K57" s="52"/>
      <c r="L57" s="62"/>
    </row>
    <row r="58" spans="1:12">
      <c r="A58" s="106"/>
      <c r="B58" s="106"/>
      <c r="C58" s="102"/>
      <c r="D58" s="102"/>
      <c r="E58" s="52"/>
      <c r="F58" s="52"/>
      <c r="G58" s="102"/>
      <c r="H58" s="102"/>
      <c r="I58" s="102"/>
      <c r="J58" s="52"/>
      <c r="K58" s="52"/>
      <c r="L58" s="62"/>
    </row>
    <row r="59" spans="1:12">
      <c r="A59" s="106"/>
      <c r="B59" s="106"/>
      <c r="C59" s="102"/>
      <c r="D59" s="102"/>
      <c r="E59" s="52"/>
      <c r="F59" s="52"/>
      <c r="G59" s="102"/>
      <c r="H59" s="102"/>
      <c r="I59" s="102"/>
      <c r="J59" s="52"/>
      <c r="K59" s="52"/>
      <c r="L59" s="62"/>
    </row>
    <row r="60" spans="1:12">
      <c r="A60" s="106"/>
      <c r="B60" s="106"/>
      <c r="C60" s="102"/>
      <c r="D60" s="102"/>
      <c r="E60" s="52"/>
      <c r="F60" s="52"/>
      <c r="G60" s="102"/>
      <c r="H60" s="102"/>
      <c r="I60" s="102"/>
      <c r="J60" s="52"/>
      <c r="K60" s="52"/>
      <c r="L60" s="62"/>
    </row>
    <row r="61" spans="1:12">
      <c r="A61" s="106"/>
      <c r="B61" s="106"/>
      <c r="C61" s="102"/>
      <c r="D61" s="102"/>
      <c r="E61" s="52"/>
      <c r="F61" s="52"/>
      <c r="G61" s="102"/>
      <c r="H61" s="102"/>
      <c r="I61" s="102"/>
      <c r="J61" s="52"/>
      <c r="K61" s="52"/>
      <c r="L61" s="62"/>
    </row>
    <row r="62" spans="1:12">
      <c r="A62" s="106"/>
      <c r="B62" s="106"/>
      <c r="C62" s="102"/>
      <c r="D62" s="102"/>
      <c r="E62" s="52"/>
      <c r="F62" s="52"/>
      <c r="G62" s="102"/>
      <c r="H62" s="102"/>
      <c r="I62" s="102"/>
      <c r="J62" s="52"/>
      <c r="K62" s="52"/>
      <c r="L62" s="62"/>
    </row>
    <row r="63" spans="1:12">
      <c r="A63" s="106"/>
      <c r="B63" s="106"/>
      <c r="C63" s="102"/>
      <c r="D63" s="102"/>
      <c r="E63" s="52"/>
      <c r="F63" s="52"/>
      <c r="G63" s="102"/>
      <c r="H63" s="102"/>
      <c r="I63" s="102"/>
      <c r="J63" s="52"/>
      <c r="K63" s="52"/>
      <c r="L63" s="62"/>
    </row>
    <row r="64" spans="1:12">
      <c r="A64" s="106"/>
      <c r="B64" s="106"/>
      <c r="C64" s="102"/>
      <c r="D64" s="102"/>
      <c r="E64" s="52"/>
      <c r="F64" s="52"/>
      <c r="G64" s="102"/>
      <c r="H64" s="102"/>
      <c r="I64" s="102"/>
      <c r="J64" s="52"/>
      <c r="K64" s="52"/>
      <c r="L64" s="62"/>
    </row>
    <row r="65" spans="1:12">
      <c r="A65" s="106"/>
      <c r="B65" s="106"/>
      <c r="C65" s="102"/>
      <c r="D65" s="102"/>
      <c r="E65" s="52"/>
      <c r="F65" s="52"/>
      <c r="G65" s="102"/>
      <c r="H65" s="102"/>
      <c r="I65" s="102"/>
      <c r="J65" s="52"/>
      <c r="K65" s="52"/>
      <c r="L65" s="62"/>
    </row>
    <row r="66" spans="1:12">
      <c r="A66" s="106"/>
      <c r="B66" s="106"/>
      <c r="C66" s="102"/>
      <c r="D66" s="102"/>
      <c r="E66" s="52"/>
      <c r="F66" s="52"/>
      <c r="G66" s="102"/>
      <c r="H66" s="102"/>
      <c r="I66" s="102"/>
      <c r="J66" s="52"/>
      <c r="K66" s="52"/>
      <c r="L66" s="62"/>
    </row>
    <row r="67" spans="1:12">
      <c r="A67" s="106"/>
      <c r="B67" s="106"/>
      <c r="C67" s="102"/>
      <c r="D67" s="102"/>
      <c r="E67" s="52"/>
      <c r="F67" s="52"/>
      <c r="G67" s="102"/>
      <c r="H67" s="102"/>
      <c r="I67" s="102"/>
      <c r="J67" s="52"/>
      <c r="K67" s="52"/>
      <c r="L67" s="62"/>
    </row>
    <row r="68" spans="1:12">
      <c r="A68" s="106"/>
      <c r="B68" s="106"/>
      <c r="C68" s="102"/>
      <c r="D68" s="102"/>
      <c r="E68" s="52"/>
      <c r="F68" s="52"/>
      <c r="G68" s="102"/>
      <c r="H68" s="102"/>
      <c r="I68" s="102"/>
      <c r="J68" s="52"/>
      <c r="K68" s="52"/>
      <c r="L68" s="62"/>
    </row>
    <row r="69" spans="1:12">
      <c r="A69" s="106"/>
      <c r="B69" s="106"/>
      <c r="C69" s="102"/>
      <c r="D69" s="102"/>
      <c r="E69" s="52"/>
      <c r="F69" s="52"/>
      <c r="G69" s="102"/>
      <c r="H69" s="102"/>
      <c r="I69" s="102"/>
      <c r="J69" s="52"/>
      <c r="K69" s="52"/>
      <c r="L69" s="62"/>
    </row>
    <row r="70" spans="1:12">
      <c r="A70" s="106"/>
      <c r="B70" s="106"/>
      <c r="C70" s="102"/>
      <c r="D70" s="102"/>
      <c r="E70" s="52"/>
      <c r="F70" s="52"/>
      <c r="G70" s="102"/>
      <c r="H70" s="102"/>
      <c r="I70" s="102"/>
      <c r="J70" s="52"/>
      <c r="K70" s="52"/>
      <c r="L70" s="62"/>
    </row>
    <row r="71" spans="1:12">
      <c r="A71" s="106"/>
      <c r="B71" s="106"/>
      <c r="C71" s="102"/>
      <c r="D71" s="102"/>
      <c r="E71" s="52"/>
      <c r="F71" s="52"/>
      <c r="G71" s="102"/>
      <c r="H71" s="102"/>
      <c r="I71" s="102"/>
      <c r="J71" s="52"/>
      <c r="K71" s="52"/>
      <c r="L71" s="62"/>
    </row>
    <row r="72" spans="1:12">
      <c r="A72" s="106"/>
      <c r="B72" s="106"/>
      <c r="C72" s="102"/>
      <c r="D72" s="102"/>
      <c r="E72" s="52"/>
      <c r="F72" s="52"/>
      <c r="G72" s="102"/>
      <c r="H72" s="102"/>
      <c r="I72" s="102"/>
      <c r="J72" s="52"/>
      <c r="K72" s="52"/>
      <c r="L72" s="62"/>
    </row>
    <row r="73" spans="1:12">
      <c r="A73" s="106"/>
      <c r="B73" s="106"/>
      <c r="C73" s="102"/>
      <c r="D73" s="102"/>
      <c r="E73" s="52"/>
      <c r="F73" s="52"/>
      <c r="G73" s="102"/>
      <c r="H73" s="102"/>
      <c r="I73" s="102"/>
      <c r="J73" s="52"/>
      <c r="K73" s="52"/>
      <c r="L73" s="62"/>
    </row>
    <row r="74" spans="1:12">
      <c r="A74" s="106"/>
      <c r="B74" s="106"/>
      <c r="C74" s="102"/>
      <c r="D74" s="102"/>
      <c r="E74" s="52"/>
      <c r="F74" s="52"/>
      <c r="G74" s="102"/>
      <c r="H74" s="102"/>
      <c r="I74" s="102"/>
      <c r="J74" s="52"/>
      <c r="K74" s="52"/>
      <c r="L74" s="62"/>
    </row>
    <row r="75" spans="1:12">
      <c r="A75" s="106"/>
      <c r="B75" s="106"/>
      <c r="C75" s="102"/>
      <c r="D75" s="102"/>
      <c r="E75" s="52"/>
      <c r="F75" s="52"/>
      <c r="G75" s="102"/>
      <c r="H75" s="102"/>
      <c r="I75" s="102"/>
      <c r="J75" s="52"/>
      <c r="K75" s="52"/>
      <c r="L75" s="62"/>
    </row>
    <row r="76" spans="1:12">
      <c r="A76" s="64"/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6"/>
    </row>
  </sheetData>
  <sheetProtection algorithmName="SHA-512" hashValue="hVwQD/+TB8n/wvU2Gfr7FzTR6gW6k+2uUJ3uJqIbYb610vWWFXTzPhTerC9xNXpSXOGSyRnhB9LZDbgnhhm8nw==" saltValue="2PA7+v1OuzYZnH+QDzq2KA==" spinCount="100000" sheet="1" selectLockedCells="1"/>
  <mergeCells count="1">
    <mergeCell ref="A1:K1"/>
  </mergeCells>
  <conditionalFormatting sqref="A5:B75">
    <cfRule type="expression" dxfId="17" priority="2">
      <formula>OR(IF(CruiseShipIndicator=YesEN,TRUE,FALSE),IF(CruiseShipIndicator=YesBG,TRUE,FALSE))</formula>
    </cfRule>
  </conditionalFormatting>
  <conditionalFormatting sqref="B2">
    <cfRule type="expression" dxfId="16" priority="1">
      <formula>OR(IF(CruiseShipIndicator=YesEN,TRUE,FALSE),IF(CruiseShipIndicator=YesBG,TRUE,FALSE))</formula>
    </cfRule>
  </conditionalFormatting>
  <dataValidations count="6">
    <dataValidation type="date" allowBlank="1" showInputMessage="1" showErrorMessage="1" errorTitle="Data format error" error="Enter valid date and time" sqref="E2:F2">
      <formula1>1</formula1>
      <formula2>401769</formula2>
    </dataValidation>
    <dataValidation type="list" allowBlank="1" showInputMessage="1" showErrorMessage="1" errorTitle="Грешка в данните" error="Въведете валидна стойност от списъка" sqref="E5:E75">
      <formula1>IF(Language="bg",N_PackageType_Description,N_PackageType_DescriptionEN)</formula1>
    </dataValidation>
    <dataValidation type="list" allowBlank="1" showInputMessage="1" showErrorMessage="1" errorTitle="Грешка в данните" error="Въведете валидна стойност от списъка" sqref="J5:J75">
      <formula1>IF(Language="bg",N_WeightMeasurement_Description,N_WeightMeasurement_DescriptionEN)</formula1>
    </dataValidation>
    <dataValidation type="list" allowBlank="1" showInputMessage="1" showErrorMessage="1" errorTitle="Грешка в данните" error="Въведете валидна стойност от списъка" sqref="K5:K75">
      <formula1>IF(Language="bg",N_CargoHandlingType_Description,N_CargoHandlingType_DescriptionEN)</formula1>
    </dataValidation>
    <dataValidation allowBlank="1" showInputMessage="1" showErrorMessage="1" promptTitle="Enter port Code or Name" prompt="Enter valid port code (5 digits LOCODE) or name in English" sqref="A5:B75 B2"/>
    <dataValidation type="list" allowBlank="1" showInputMessage="1" showErrorMessage="1" errorTitle="Грешка в данните" error="Въведете валидна стойност от списъка" sqref="F5:F75">
      <formula1>IF(Language="bg",N_CargoType_Description,N_CargoType_DescriptionEN)</formula1>
    </dataValidation>
  </dataValidation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G4"/>
  <sheetViews>
    <sheetView workbookViewId="0">
      <selection activeCell="A2" sqref="A2:G4"/>
    </sheetView>
  </sheetViews>
  <sheetFormatPr defaultRowHeight="15"/>
  <cols>
    <col min="1" max="1" width="20.7109375" bestFit="1" customWidth="1"/>
    <col min="2" max="2" width="13.5703125" bestFit="1" customWidth="1"/>
    <col min="3" max="3" width="16" bestFit="1" customWidth="1"/>
    <col min="4" max="4" width="12.85546875" style="11" bestFit="1" customWidth="1"/>
    <col min="5" max="5" width="12.42578125" style="11" bestFit="1" customWidth="1"/>
    <col min="6" max="6" width="14.140625" style="11" bestFit="1" customWidth="1"/>
    <col min="7" max="7" width="13.7109375" style="11" bestFit="1" customWidth="1"/>
  </cols>
  <sheetData>
    <row r="1" spans="1:7">
      <c r="A1" t="s">
        <v>1736</v>
      </c>
      <c r="B1" t="s">
        <v>763</v>
      </c>
      <c r="C1" t="s">
        <v>762</v>
      </c>
      <c r="D1" s="11" t="s">
        <v>1740</v>
      </c>
      <c r="E1" s="11" t="s">
        <v>1741</v>
      </c>
      <c r="F1" s="11" t="s">
        <v>1742</v>
      </c>
      <c r="G1" s="11" t="s">
        <v>1743</v>
      </c>
    </row>
    <row r="2" spans="1:7">
      <c r="A2" t="s">
        <v>1779</v>
      </c>
      <c r="B2" t="s">
        <v>1780</v>
      </c>
      <c r="C2" t="s">
        <v>1781</v>
      </c>
      <c r="D2" s="100"/>
      <c r="F2" s="100"/>
    </row>
    <row r="3" spans="1:7">
      <c r="A3" s="11" t="s">
        <v>1782</v>
      </c>
      <c r="B3" s="11" t="s">
        <v>1783</v>
      </c>
      <c r="C3" s="11" t="s">
        <v>1784</v>
      </c>
      <c r="D3" s="100"/>
      <c r="F3" s="100"/>
    </row>
    <row r="4" spans="1:7">
      <c r="A4" s="11" t="s">
        <v>1785</v>
      </c>
      <c r="B4" s="11" t="s">
        <v>1786</v>
      </c>
      <c r="C4" s="11" t="s">
        <v>1787</v>
      </c>
      <c r="D4" s="100"/>
      <c r="F4" s="100"/>
    </row>
  </sheetData>
  <sheetProtection algorithmName="SHA-512" hashValue="tGdYp4UU07habLuAX1b7E0BN9feDpT29e3BpnFXR7XnyHzj3L3jjlgRFiKHCjxjiVYjXqHu1munxYD1WjIPsfw==" saltValue="X+6ADBSa/MpQquBA2Oay8Q==" spinCount="100000" sheet="1" objects="1" scenarios="1"/>
  <pageMargins left="0.7" right="0.7" top="0.75" bottom="0.75" header="0.3" footer="0.3"/>
  <tableParts count="1">
    <tablePart r:id="rId1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C5"/>
  <sheetViews>
    <sheetView workbookViewId="0">
      <selection activeCell="B5" sqref="B5"/>
    </sheetView>
  </sheetViews>
  <sheetFormatPr defaultRowHeight="15"/>
  <cols>
    <col min="1" max="1" width="24.140625" bestFit="1" customWidth="1"/>
    <col min="2" max="2" width="13.42578125" bestFit="1" customWidth="1"/>
    <col min="3" max="3" width="16" bestFit="1" customWidth="1"/>
  </cols>
  <sheetData>
    <row r="1" spans="1:3">
      <c r="A1" t="s">
        <v>1733</v>
      </c>
      <c r="B1" t="s">
        <v>763</v>
      </c>
      <c r="C1" t="s">
        <v>762</v>
      </c>
    </row>
    <row r="2" spans="1:3">
      <c r="A2" t="s">
        <v>90</v>
      </c>
      <c r="B2" t="s">
        <v>90</v>
      </c>
      <c r="C2" t="s">
        <v>90</v>
      </c>
    </row>
    <row r="3" spans="1:3">
      <c r="A3" t="s">
        <v>1034</v>
      </c>
      <c r="B3" t="s">
        <v>1034</v>
      </c>
      <c r="C3" t="s">
        <v>1034</v>
      </c>
    </row>
    <row r="4" spans="1:3">
      <c r="A4" t="s">
        <v>1734</v>
      </c>
      <c r="B4" t="s">
        <v>1734</v>
      </c>
      <c r="C4" t="s">
        <v>1734</v>
      </c>
    </row>
    <row r="5" spans="1:3">
      <c r="A5" t="s">
        <v>1735</v>
      </c>
      <c r="B5" t="s">
        <v>1735</v>
      </c>
      <c r="C5" t="s">
        <v>1735</v>
      </c>
    </row>
  </sheetData>
  <sheetProtection algorithmName="SHA-512" hashValue="qOuws9sVeSJBNd+TZ6CBXWhganZpda8bA0A+hqBMW6P8LqLbOu9TFKB0YrEe3qBscoN4fY6HhWM+D5MW4QgVDw==" saltValue="VdW1Td5e/OPM7hdhL2i77A==" spinCount="100000" sheet="1" objects="1" scenarios="1"/>
  <pageMargins left="0.7" right="0.7" top="0.75" bottom="0.75" header="0.3" footer="0.3"/>
  <tableParts count="1">
    <tablePart r:id="rId1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C26"/>
  <sheetViews>
    <sheetView workbookViewId="0">
      <selection activeCell="A2" sqref="A2:C26"/>
    </sheetView>
  </sheetViews>
  <sheetFormatPr defaultRowHeight="15"/>
  <cols>
    <col min="1" max="1" width="17.7109375" bestFit="1" customWidth="1"/>
    <col min="2" max="3" width="81.140625" bestFit="1" customWidth="1"/>
  </cols>
  <sheetData>
    <row r="1" spans="1:3">
      <c r="A1" t="s">
        <v>1690</v>
      </c>
      <c r="B1" t="s">
        <v>763</v>
      </c>
      <c r="C1" t="s">
        <v>762</v>
      </c>
    </row>
    <row r="2" spans="1:3">
      <c r="A2" t="s">
        <v>1693</v>
      </c>
      <c r="B2" t="s">
        <v>1694</v>
      </c>
      <c r="C2" t="s">
        <v>1694</v>
      </c>
    </row>
    <row r="3" spans="1:3">
      <c r="A3" t="s">
        <v>1695</v>
      </c>
      <c r="B3" t="s">
        <v>1696</v>
      </c>
      <c r="C3" t="s">
        <v>1696</v>
      </c>
    </row>
    <row r="4" spans="1:3">
      <c r="A4" t="s">
        <v>1697</v>
      </c>
      <c r="B4" t="s">
        <v>1698</v>
      </c>
      <c r="C4" t="s">
        <v>1698</v>
      </c>
    </row>
    <row r="5" spans="1:3">
      <c r="A5" t="s">
        <v>1699</v>
      </c>
      <c r="B5" t="s">
        <v>1700</v>
      </c>
      <c r="C5" t="s">
        <v>1700</v>
      </c>
    </row>
    <row r="6" spans="1:3">
      <c r="A6" t="s">
        <v>1701</v>
      </c>
      <c r="B6" t="s">
        <v>1702</v>
      </c>
      <c r="C6" t="s">
        <v>1702</v>
      </c>
    </row>
    <row r="7" spans="1:3">
      <c r="A7" t="s">
        <v>1703</v>
      </c>
      <c r="B7" t="s">
        <v>1704</v>
      </c>
      <c r="C7" t="s">
        <v>1704</v>
      </c>
    </row>
    <row r="8" spans="1:3">
      <c r="A8" t="s">
        <v>1691</v>
      </c>
      <c r="B8" t="s">
        <v>1692</v>
      </c>
      <c r="C8" t="s">
        <v>1692</v>
      </c>
    </row>
    <row r="9" spans="1:3">
      <c r="A9" t="s">
        <v>1706</v>
      </c>
      <c r="B9" t="s">
        <v>1707</v>
      </c>
      <c r="C9" t="s">
        <v>1707</v>
      </c>
    </row>
    <row r="10" spans="1:3">
      <c r="A10" t="s">
        <v>1708</v>
      </c>
      <c r="B10" t="s">
        <v>1709</v>
      </c>
      <c r="C10" t="s">
        <v>1709</v>
      </c>
    </row>
    <row r="11" spans="1:3">
      <c r="A11" t="s">
        <v>1710</v>
      </c>
      <c r="B11" t="s">
        <v>1711</v>
      </c>
      <c r="C11" t="s">
        <v>1711</v>
      </c>
    </row>
    <row r="12" spans="1:3">
      <c r="A12" t="s">
        <v>798</v>
      </c>
      <c r="B12" t="s">
        <v>1705</v>
      </c>
      <c r="C12" t="s">
        <v>1705</v>
      </c>
    </row>
    <row r="13" spans="1:3">
      <c r="A13" t="s">
        <v>803</v>
      </c>
      <c r="B13" t="s">
        <v>1712</v>
      </c>
      <c r="C13" t="s">
        <v>1712</v>
      </c>
    </row>
    <row r="14" spans="1:3">
      <c r="A14" t="s">
        <v>1714</v>
      </c>
      <c r="B14" t="s">
        <v>1715</v>
      </c>
      <c r="C14" t="s">
        <v>1715</v>
      </c>
    </row>
    <row r="15" spans="1:3">
      <c r="A15" t="s">
        <v>1716</v>
      </c>
      <c r="B15" t="s">
        <v>1717</v>
      </c>
      <c r="C15" t="s">
        <v>1717</v>
      </c>
    </row>
    <row r="16" spans="1:3">
      <c r="A16" t="s">
        <v>1718</v>
      </c>
      <c r="B16" t="s">
        <v>1719</v>
      </c>
      <c r="C16" t="s">
        <v>1719</v>
      </c>
    </row>
    <row r="17" spans="1:3">
      <c r="A17" t="s">
        <v>804</v>
      </c>
      <c r="B17" t="s">
        <v>1713</v>
      </c>
      <c r="C17" t="s">
        <v>1713</v>
      </c>
    </row>
    <row r="18" spans="1:3">
      <c r="A18" t="s">
        <v>1721</v>
      </c>
      <c r="B18" t="s">
        <v>1722</v>
      </c>
      <c r="C18" t="s">
        <v>1722</v>
      </c>
    </row>
    <row r="19" spans="1:3">
      <c r="A19" t="s">
        <v>1723</v>
      </c>
      <c r="B19" t="s">
        <v>1724</v>
      </c>
      <c r="C19" t="s">
        <v>1724</v>
      </c>
    </row>
    <row r="20" spans="1:3">
      <c r="A20" t="s">
        <v>805</v>
      </c>
      <c r="B20" t="s">
        <v>1720</v>
      </c>
      <c r="C20" t="s">
        <v>1720</v>
      </c>
    </row>
    <row r="21" spans="1:3">
      <c r="A21" t="s">
        <v>1726</v>
      </c>
      <c r="B21" t="s">
        <v>1727</v>
      </c>
      <c r="C21" t="s">
        <v>1727</v>
      </c>
    </row>
    <row r="22" spans="1:3">
      <c r="A22" t="s">
        <v>1728</v>
      </c>
      <c r="B22" t="s">
        <v>1729</v>
      </c>
      <c r="C22" t="s">
        <v>1729</v>
      </c>
    </row>
    <row r="23" spans="1:3">
      <c r="A23" t="s">
        <v>806</v>
      </c>
      <c r="B23" t="s">
        <v>1725</v>
      </c>
      <c r="C23" t="s">
        <v>1725</v>
      </c>
    </row>
    <row r="24" spans="1:3">
      <c r="A24" t="s">
        <v>807</v>
      </c>
      <c r="B24" t="s">
        <v>1730</v>
      </c>
      <c r="C24" t="s">
        <v>1730</v>
      </c>
    </row>
    <row r="25" spans="1:3">
      <c r="A25" t="s">
        <v>808</v>
      </c>
      <c r="B25" t="s">
        <v>1731</v>
      </c>
      <c r="C25" t="s">
        <v>1731</v>
      </c>
    </row>
    <row r="26" spans="1:3">
      <c r="A26" t="s">
        <v>809</v>
      </c>
      <c r="B26" t="s">
        <v>1732</v>
      </c>
      <c r="C26" t="s">
        <v>1732</v>
      </c>
    </row>
  </sheetData>
  <sheetProtection algorithmName="SHA-512" hashValue="ksWA/Yg890zUr+srQtDfUE2rfsM5UwyyAZPa9oayzPl73zHQfrIu2sVCl4+dCKA5zPhrJF2cIKp/akJfVrxbsg==" saltValue="cnWDQ48fDw7sfqt4Xvb+1w==" spinCount="100000" sheet="1" objects="1" scenarios="1"/>
  <pageMargins left="0.7" right="0.7" top="0.75" bottom="0.75" header="0.3" footer="0.3"/>
  <tableParts count="1">
    <tablePart r:id="rId1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C6"/>
  <sheetViews>
    <sheetView workbookViewId="0">
      <selection activeCell="A2" sqref="A2:C6"/>
    </sheetView>
  </sheetViews>
  <sheetFormatPr defaultRowHeight="15"/>
  <cols>
    <col min="1" max="1" width="22.28515625" bestFit="1" customWidth="1"/>
    <col min="2" max="3" width="17" bestFit="1" customWidth="1"/>
  </cols>
  <sheetData>
    <row r="1" spans="1:3">
      <c r="A1" t="s">
        <v>1684</v>
      </c>
      <c r="B1" t="s">
        <v>763</v>
      </c>
      <c r="C1" t="s">
        <v>762</v>
      </c>
    </row>
    <row r="2" spans="1:3">
      <c r="A2" t="s">
        <v>1685</v>
      </c>
      <c r="B2" t="s">
        <v>1685</v>
      </c>
      <c r="C2" t="s">
        <v>1685</v>
      </c>
    </row>
    <row r="3" spans="1:3">
      <c r="A3" t="s">
        <v>1686</v>
      </c>
      <c r="B3" t="s">
        <v>1686</v>
      </c>
      <c r="C3" t="s">
        <v>1686</v>
      </c>
    </row>
    <row r="4" spans="1:3">
      <c r="A4" t="s">
        <v>1687</v>
      </c>
      <c r="B4" t="s">
        <v>1687</v>
      </c>
      <c r="C4" t="s">
        <v>1687</v>
      </c>
    </row>
    <row r="5" spans="1:3">
      <c r="A5" t="s">
        <v>1688</v>
      </c>
      <c r="B5" t="s">
        <v>1688</v>
      </c>
      <c r="C5" t="s">
        <v>1688</v>
      </c>
    </row>
    <row r="6" spans="1:3">
      <c r="A6" t="s">
        <v>1689</v>
      </c>
      <c r="B6" t="s">
        <v>1689</v>
      </c>
      <c r="C6" t="s">
        <v>1689</v>
      </c>
    </row>
  </sheetData>
  <sheetProtection algorithmName="SHA-512" hashValue="G7ltUlAyEQ9U4Hm2PxZYsUgC7EQmih1M6uz7zvawT2bTha4O6pTq8qdBwQDpytVL2ZnbhpKivnjn6RdxTX4WZQ==" saltValue="FCYzHidKXK3EEU9ZDK2f+w==" spinCount="100000" sheet="1" objects="1" scenarios="1"/>
  <pageMargins left="0.7" right="0.7" top="0.75" bottom="0.75" header="0.3" footer="0.3"/>
  <tableParts count="1">
    <tablePart r:id="rId1"/>
  </tablePar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15"/>
  <sheetViews>
    <sheetView workbookViewId="0">
      <selection activeCell="B2" sqref="B2"/>
    </sheetView>
  </sheetViews>
  <sheetFormatPr defaultRowHeight="15"/>
  <cols>
    <col min="1" max="1" width="12.5703125" bestFit="1" customWidth="1"/>
    <col min="2" max="2" width="77.42578125" bestFit="1" customWidth="1"/>
    <col min="3" max="3" width="52.5703125" bestFit="1" customWidth="1"/>
  </cols>
  <sheetData>
    <row r="1" spans="1:3">
      <c r="A1" t="s">
        <v>1855</v>
      </c>
      <c r="B1" t="s">
        <v>763</v>
      </c>
      <c r="C1" t="s">
        <v>762</v>
      </c>
    </row>
    <row r="2" spans="1:3">
      <c r="A2" t="s">
        <v>1875</v>
      </c>
      <c r="B2" t="s">
        <v>1876</v>
      </c>
      <c r="C2" t="s">
        <v>1894</v>
      </c>
    </row>
    <row r="3" spans="1:3">
      <c r="A3" t="s">
        <v>1869</v>
      </c>
      <c r="B3" t="s">
        <v>1870</v>
      </c>
      <c r="C3" t="s">
        <v>1889</v>
      </c>
    </row>
    <row r="4" spans="1:3">
      <c r="A4" t="s">
        <v>1871</v>
      </c>
      <c r="B4" t="s">
        <v>1765</v>
      </c>
      <c r="C4" t="s">
        <v>1890</v>
      </c>
    </row>
    <row r="5" spans="1:3">
      <c r="A5" t="s">
        <v>1879</v>
      </c>
      <c r="B5" t="s">
        <v>1880</v>
      </c>
      <c r="C5" t="s">
        <v>1896</v>
      </c>
    </row>
    <row r="6" spans="1:3">
      <c r="A6" t="s">
        <v>1867</v>
      </c>
      <c r="B6" t="s">
        <v>1868</v>
      </c>
      <c r="C6" t="s">
        <v>1888</v>
      </c>
    </row>
    <row r="7" spans="1:3">
      <c r="A7" t="s">
        <v>1862</v>
      </c>
      <c r="B7" t="s">
        <v>1863</v>
      </c>
      <c r="C7" t="s">
        <v>1884</v>
      </c>
    </row>
    <row r="8" spans="1:3">
      <c r="A8" t="s">
        <v>1874</v>
      </c>
      <c r="B8" t="s">
        <v>1892</v>
      </c>
      <c r="C8" t="s">
        <v>1893</v>
      </c>
    </row>
    <row r="9" spans="1:3">
      <c r="A9" t="s">
        <v>1866</v>
      </c>
      <c r="B9" t="s">
        <v>1886</v>
      </c>
      <c r="C9" t="s">
        <v>1887</v>
      </c>
    </row>
    <row r="10" spans="1:3">
      <c r="A10" t="s">
        <v>1858</v>
      </c>
      <c r="B10" t="s">
        <v>1859</v>
      </c>
      <c r="C10" t="s">
        <v>1882</v>
      </c>
    </row>
    <row r="11" spans="1:3">
      <c r="A11" t="s">
        <v>1860</v>
      </c>
      <c r="B11" t="s">
        <v>1861</v>
      </c>
      <c r="C11" t="s">
        <v>1883</v>
      </c>
    </row>
    <row r="12" spans="1:3">
      <c r="A12" t="s">
        <v>1856</v>
      </c>
      <c r="B12" t="s">
        <v>1857</v>
      </c>
      <c r="C12" t="s">
        <v>1881</v>
      </c>
    </row>
    <row r="13" spans="1:3">
      <c r="A13" t="s">
        <v>1864</v>
      </c>
      <c r="B13" t="s">
        <v>1865</v>
      </c>
      <c r="C13" t="s">
        <v>1885</v>
      </c>
    </row>
    <row r="14" spans="1:3">
      <c r="A14" t="s">
        <v>1872</v>
      </c>
      <c r="B14" t="s">
        <v>1873</v>
      </c>
      <c r="C14" t="s">
        <v>1891</v>
      </c>
    </row>
    <row r="15" spans="1:3">
      <c r="A15" t="s">
        <v>1877</v>
      </c>
      <c r="B15" t="s">
        <v>1878</v>
      </c>
      <c r="C15" t="s">
        <v>1895</v>
      </c>
    </row>
  </sheetData>
  <sheetProtection algorithmName="SHA-512" hashValue="Gl1XPhr7UbvQhBz/ccjgpd+ajpE4H4YwD51kP4/TQ0qY0OUKl+LVk54Zb9CxWdFvqI3Y+1FHyPuOAHgFj52gjA==" saltValue="X9rsROX9TNynt8Xf2fXVsQ==" spinCount="100000" sheet="1" objects="1" scenarios="1"/>
  <pageMargins left="0.7" right="0.7" top="0.75" bottom="0.75" header="0.3" footer="0.3"/>
  <tableParts count="1">
    <tablePart r:id="rId1"/>
  </tablePar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10"/>
  <sheetViews>
    <sheetView workbookViewId="0">
      <selection activeCell="C9" sqref="C9"/>
    </sheetView>
  </sheetViews>
  <sheetFormatPr defaultRowHeight="15"/>
  <cols>
    <col min="1" max="1" width="13.85546875" bestFit="1" customWidth="1"/>
    <col min="2" max="2" width="25" bestFit="1" customWidth="1"/>
    <col min="3" max="3" width="24.140625" bestFit="1" customWidth="1"/>
  </cols>
  <sheetData>
    <row r="1" spans="1:3">
      <c r="A1" t="s">
        <v>1837</v>
      </c>
      <c r="B1" t="s">
        <v>763</v>
      </c>
      <c r="C1" t="s">
        <v>762</v>
      </c>
    </row>
    <row r="2" spans="1:3">
      <c r="A2" t="s">
        <v>1842</v>
      </c>
      <c r="B2" t="s">
        <v>1899</v>
      </c>
      <c r="C2" t="s">
        <v>1843</v>
      </c>
    </row>
    <row r="3" spans="1:3">
      <c r="A3" t="s">
        <v>1846</v>
      </c>
      <c r="B3" t="s">
        <v>1901</v>
      </c>
      <c r="C3" t="s">
        <v>1847</v>
      </c>
    </row>
    <row r="4" spans="1:3">
      <c r="A4" t="s">
        <v>1036</v>
      </c>
      <c r="B4" t="s">
        <v>1905</v>
      </c>
      <c r="C4" t="s">
        <v>1854</v>
      </c>
    </row>
    <row r="5" spans="1:3">
      <c r="A5" t="s">
        <v>1850</v>
      </c>
      <c r="B5" t="s">
        <v>1903</v>
      </c>
      <c r="C5" t="s">
        <v>1851</v>
      </c>
    </row>
    <row r="6" spans="1:3">
      <c r="A6" t="s">
        <v>1848</v>
      </c>
      <c r="B6" t="s">
        <v>1902</v>
      </c>
      <c r="C6" t="s">
        <v>1849</v>
      </c>
    </row>
    <row r="7" spans="1:3">
      <c r="A7" t="s">
        <v>1852</v>
      </c>
      <c r="B7" t="s">
        <v>1904</v>
      </c>
      <c r="C7" t="s">
        <v>1853</v>
      </c>
    </row>
    <row r="8" spans="1:3">
      <c r="A8" t="s">
        <v>1844</v>
      </c>
      <c r="B8" t="s">
        <v>1900</v>
      </c>
      <c r="C8" t="s">
        <v>1845</v>
      </c>
    </row>
    <row r="9" spans="1:3">
      <c r="A9" t="s">
        <v>1840</v>
      </c>
      <c r="B9" t="s">
        <v>1898</v>
      </c>
      <c r="C9" t="s">
        <v>1841</v>
      </c>
    </row>
    <row r="10" spans="1:3">
      <c r="A10" t="s">
        <v>1838</v>
      </c>
      <c r="B10" t="s">
        <v>1897</v>
      </c>
      <c r="C10" t="s">
        <v>1839</v>
      </c>
    </row>
  </sheetData>
  <sheetProtection algorithmName="SHA-512" hashValue="15zsbuA9fpnJbyM0A3boOLGf6bZY5tnsImFQ+adgKkjOLxqScOCXhFGyvaMa32sGur1X3a6Vntut+5Srty/9Rg==" saltValue="f6QJj+hqpdGIYpKmj7pM6w==" spinCount="100000" sheet="1" objects="1" scenarios="1"/>
  <pageMargins left="0.7" right="0.7" top="0.75" bottom="0.75" header="0.3" footer="0.3"/>
  <tableParts count="1">
    <tablePart r:id="rId1"/>
  </tablePart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C4"/>
  <sheetViews>
    <sheetView workbookViewId="0">
      <selection activeCell="F9" sqref="F9"/>
    </sheetView>
  </sheetViews>
  <sheetFormatPr defaultRowHeight="15"/>
  <cols>
    <col min="1" max="1" width="15.7109375" bestFit="1" customWidth="1"/>
    <col min="2" max="2" width="13.42578125" bestFit="1" customWidth="1"/>
    <col min="3" max="3" width="16" bestFit="1" customWidth="1"/>
  </cols>
  <sheetData>
    <row r="1" spans="1:3">
      <c r="A1" t="s">
        <v>1681</v>
      </c>
      <c r="B1" t="s">
        <v>763</v>
      </c>
      <c r="C1" t="s">
        <v>762</v>
      </c>
    </row>
    <row r="2" spans="1:3">
      <c r="A2" t="s">
        <v>1682</v>
      </c>
      <c r="B2" t="s">
        <v>1682</v>
      </c>
      <c r="C2" t="s">
        <v>1682</v>
      </c>
    </row>
    <row r="3" spans="1:3">
      <c r="A3" t="s">
        <v>140</v>
      </c>
      <c r="B3" t="s">
        <v>140</v>
      </c>
      <c r="C3" t="s">
        <v>140</v>
      </c>
    </row>
    <row r="4" spans="1:3">
      <c r="A4" t="s">
        <v>1683</v>
      </c>
      <c r="B4" t="s">
        <v>1683</v>
      </c>
      <c r="C4" t="s">
        <v>1683</v>
      </c>
    </row>
  </sheetData>
  <sheetProtection algorithmName="SHA-512" hashValue="CWQuIarukZ1evr/3plAuREGL4RWSIRayI9Fzen6p7tM1Ls3p+QmMhWq4KHgbGcsJMy6/7/p7CmQAoUc4b7JQ0g==" saltValue="7D1MYYyuiRt9vxIzla8OrQ==" spinCount="100000" sheet="1" objects="1" scenarios="1"/>
  <pageMargins left="0.7" right="0.7" top="0.75" bottom="0.75" header="0.3" footer="0.3"/>
  <tableParts count="1">
    <tablePart r:id="rId1"/>
  </tablePart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C378"/>
  <sheetViews>
    <sheetView topLeftCell="A340" workbookViewId="0">
      <selection activeCell="A2" sqref="A2:C378"/>
    </sheetView>
  </sheetViews>
  <sheetFormatPr defaultRowHeight="15"/>
  <cols>
    <col min="1" max="1" width="17" bestFit="1" customWidth="1"/>
    <col min="2" max="3" width="74.5703125" bestFit="1" customWidth="1"/>
  </cols>
  <sheetData>
    <row r="1" spans="1:3">
      <c r="A1" t="s">
        <v>1068</v>
      </c>
      <c r="B1" t="s">
        <v>763</v>
      </c>
      <c r="C1" t="s">
        <v>762</v>
      </c>
    </row>
    <row r="2" spans="1:3">
      <c r="A2" t="s">
        <v>257</v>
      </c>
      <c r="B2" t="s">
        <v>1132</v>
      </c>
      <c r="C2" t="s">
        <v>1132</v>
      </c>
    </row>
    <row r="3" spans="1:3">
      <c r="A3" t="s">
        <v>252</v>
      </c>
      <c r="B3" t="s">
        <v>1141</v>
      </c>
      <c r="C3" t="s">
        <v>1141</v>
      </c>
    </row>
    <row r="4" spans="1:3">
      <c r="A4" t="s">
        <v>1142</v>
      </c>
      <c r="B4" t="s">
        <v>1143</v>
      </c>
      <c r="C4" t="s">
        <v>1143</v>
      </c>
    </row>
    <row r="5" spans="1:3">
      <c r="A5" t="s">
        <v>248</v>
      </c>
      <c r="B5" t="s">
        <v>1144</v>
      </c>
      <c r="C5" t="s">
        <v>1144</v>
      </c>
    </row>
    <row r="6" spans="1:3">
      <c r="A6" t="s">
        <v>238</v>
      </c>
      <c r="B6" t="s">
        <v>1156</v>
      </c>
      <c r="C6" t="s">
        <v>1156</v>
      </c>
    </row>
    <row r="7" spans="1:3">
      <c r="A7" t="s">
        <v>1279</v>
      </c>
      <c r="B7" t="s">
        <v>1280</v>
      </c>
      <c r="C7" t="s">
        <v>1280</v>
      </c>
    </row>
    <row r="8" spans="1:3">
      <c r="A8" t="s">
        <v>164</v>
      </c>
      <c r="B8" t="s">
        <v>1286</v>
      </c>
      <c r="C8" t="s">
        <v>1286</v>
      </c>
    </row>
    <row r="9" spans="1:3">
      <c r="A9" t="s">
        <v>1318</v>
      </c>
      <c r="B9" t="s">
        <v>1319</v>
      </c>
      <c r="C9" t="s">
        <v>1319</v>
      </c>
    </row>
    <row r="10" spans="1:3">
      <c r="A10" t="s">
        <v>1639</v>
      </c>
      <c r="B10" t="s">
        <v>1640</v>
      </c>
      <c r="C10" t="s">
        <v>1640</v>
      </c>
    </row>
    <row r="11" spans="1:3">
      <c r="A11" t="s">
        <v>1342</v>
      </c>
      <c r="B11" t="s">
        <v>1343</v>
      </c>
      <c r="C11" t="s">
        <v>1343</v>
      </c>
    </row>
    <row r="12" spans="1:3">
      <c r="A12" t="s">
        <v>1109</v>
      </c>
      <c r="B12" t="s">
        <v>1110</v>
      </c>
      <c r="C12" t="s">
        <v>1110</v>
      </c>
    </row>
    <row r="13" spans="1:3">
      <c r="A13" t="s">
        <v>1591</v>
      </c>
      <c r="B13" t="s">
        <v>1592</v>
      </c>
      <c r="C13" t="s">
        <v>1592</v>
      </c>
    </row>
    <row r="14" spans="1:3">
      <c r="A14" t="s">
        <v>1593</v>
      </c>
      <c r="B14" t="s">
        <v>1594</v>
      </c>
      <c r="C14" t="s">
        <v>1594</v>
      </c>
    </row>
    <row r="15" spans="1:3">
      <c r="A15" t="s">
        <v>197</v>
      </c>
      <c r="B15" t="s">
        <v>1250</v>
      </c>
      <c r="C15" t="s">
        <v>1250</v>
      </c>
    </row>
    <row r="16" spans="1:3">
      <c r="A16" t="s">
        <v>1583</v>
      </c>
      <c r="B16" t="s">
        <v>1584</v>
      </c>
      <c r="C16" t="s">
        <v>1584</v>
      </c>
    </row>
    <row r="17" spans="1:3">
      <c r="A17" t="s">
        <v>1089</v>
      </c>
      <c r="B17" t="s">
        <v>1090</v>
      </c>
      <c r="C17" t="s">
        <v>1090</v>
      </c>
    </row>
    <row r="18" spans="1:3">
      <c r="A18" t="s">
        <v>1087</v>
      </c>
      <c r="B18" t="s">
        <v>1088</v>
      </c>
      <c r="C18" t="s">
        <v>1088</v>
      </c>
    </row>
    <row r="19" spans="1:3">
      <c r="A19" t="s">
        <v>1107</v>
      </c>
      <c r="B19" t="s">
        <v>1108</v>
      </c>
      <c r="C19" t="s">
        <v>1108</v>
      </c>
    </row>
    <row r="20" spans="1:3">
      <c r="A20" t="s">
        <v>1587</v>
      </c>
      <c r="B20" t="s">
        <v>1588</v>
      </c>
      <c r="C20" t="s">
        <v>1588</v>
      </c>
    </row>
    <row r="21" spans="1:3">
      <c r="A21" t="s">
        <v>1589</v>
      </c>
      <c r="B21" t="s">
        <v>1590</v>
      </c>
      <c r="C21" t="s">
        <v>1590</v>
      </c>
    </row>
    <row r="22" spans="1:3">
      <c r="A22" t="s">
        <v>1585</v>
      </c>
      <c r="B22" t="s">
        <v>1586</v>
      </c>
      <c r="C22" t="s">
        <v>1586</v>
      </c>
    </row>
    <row r="23" spans="1:3">
      <c r="A23" t="s">
        <v>30</v>
      </c>
      <c r="B23" t="s">
        <v>1501</v>
      </c>
      <c r="C23" t="s">
        <v>1501</v>
      </c>
    </row>
    <row r="24" spans="1:3">
      <c r="A24" t="s">
        <v>1105</v>
      </c>
      <c r="B24" t="s">
        <v>1106</v>
      </c>
      <c r="C24" t="s">
        <v>1106</v>
      </c>
    </row>
    <row r="25" spans="1:3">
      <c r="A25" t="s">
        <v>1579</v>
      </c>
      <c r="B25" t="s">
        <v>1580</v>
      </c>
      <c r="C25" t="s">
        <v>1580</v>
      </c>
    </row>
    <row r="26" spans="1:3">
      <c r="A26" t="s">
        <v>1581</v>
      </c>
      <c r="B26" t="s">
        <v>1582</v>
      </c>
      <c r="C26" t="s">
        <v>1582</v>
      </c>
    </row>
    <row r="27" spans="1:3">
      <c r="A27" t="s">
        <v>1577</v>
      </c>
      <c r="B27" t="s">
        <v>1578</v>
      </c>
      <c r="C27" t="s">
        <v>1578</v>
      </c>
    </row>
    <row r="28" spans="1:3">
      <c r="A28" t="s">
        <v>234</v>
      </c>
      <c r="B28" t="s">
        <v>1162</v>
      </c>
      <c r="C28" t="s">
        <v>1162</v>
      </c>
    </row>
    <row r="29" spans="1:3">
      <c r="A29" t="s">
        <v>232</v>
      </c>
      <c r="B29" t="s">
        <v>1164</v>
      </c>
      <c r="C29" t="s">
        <v>1164</v>
      </c>
    </row>
    <row r="30" spans="1:3">
      <c r="A30" t="s">
        <v>253</v>
      </c>
      <c r="B30" t="s">
        <v>1140</v>
      </c>
      <c r="C30" t="s">
        <v>1140</v>
      </c>
    </row>
    <row r="31" spans="1:3">
      <c r="A31" t="s">
        <v>722</v>
      </c>
      <c r="B31" t="s">
        <v>1155</v>
      </c>
      <c r="C31" t="s">
        <v>1155</v>
      </c>
    </row>
    <row r="32" spans="1:3">
      <c r="A32" t="s">
        <v>1166</v>
      </c>
      <c r="B32" t="s">
        <v>1167</v>
      </c>
      <c r="C32" t="s">
        <v>1167</v>
      </c>
    </row>
    <row r="33" spans="1:3">
      <c r="A33" t="s">
        <v>229</v>
      </c>
      <c r="B33" t="s">
        <v>1169</v>
      </c>
      <c r="C33" t="s">
        <v>1169</v>
      </c>
    </row>
    <row r="34" spans="1:3">
      <c r="A34" t="s">
        <v>242</v>
      </c>
      <c r="B34" t="s">
        <v>1149</v>
      </c>
      <c r="C34" t="s">
        <v>1149</v>
      </c>
    </row>
    <row r="35" spans="1:3">
      <c r="A35" t="s">
        <v>1081</v>
      </c>
      <c r="B35" t="s">
        <v>1082</v>
      </c>
      <c r="C35" t="s">
        <v>1082</v>
      </c>
    </row>
    <row r="36" spans="1:3">
      <c r="A36" t="s">
        <v>1426</v>
      </c>
      <c r="B36" t="s">
        <v>1427</v>
      </c>
      <c r="C36" t="s">
        <v>1427</v>
      </c>
    </row>
    <row r="37" spans="1:3">
      <c r="A37" t="s">
        <v>1428</v>
      </c>
      <c r="B37" t="s">
        <v>1429</v>
      </c>
      <c r="C37" t="s">
        <v>1429</v>
      </c>
    </row>
    <row r="38" spans="1:3">
      <c r="A38" t="s">
        <v>225</v>
      </c>
      <c r="B38" t="s">
        <v>1179</v>
      </c>
      <c r="C38" t="s">
        <v>1179</v>
      </c>
    </row>
    <row r="39" spans="1:3">
      <c r="A39" t="s">
        <v>233</v>
      </c>
      <c r="B39" t="s">
        <v>1163</v>
      </c>
      <c r="C39" t="s">
        <v>1163</v>
      </c>
    </row>
    <row r="40" spans="1:3">
      <c r="A40" t="s">
        <v>1160</v>
      </c>
      <c r="B40" t="s">
        <v>1161</v>
      </c>
      <c r="C40" t="s">
        <v>1161</v>
      </c>
    </row>
    <row r="41" spans="1:3">
      <c r="A41" t="s">
        <v>1292</v>
      </c>
      <c r="B41" t="s">
        <v>1293</v>
      </c>
      <c r="C41" t="s">
        <v>1293</v>
      </c>
    </row>
    <row r="42" spans="1:3">
      <c r="A42" t="s">
        <v>91</v>
      </c>
      <c r="B42" t="s">
        <v>1289</v>
      </c>
      <c r="C42" t="s">
        <v>1289</v>
      </c>
    </row>
    <row r="43" spans="1:3">
      <c r="A43" t="s">
        <v>1290</v>
      </c>
      <c r="B43" t="s">
        <v>1291</v>
      </c>
      <c r="C43" t="s">
        <v>1291</v>
      </c>
    </row>
    <row r="44" spans="1:3">
      <c r="A44" t="s">
        <v>1147</v>
      </c>
      <c r="B44" t="s">
        <v>1148</v>
      </c>
      <c r="C44" t="s">
        <v>1148</v>
      </c>
    </row>
    <row r="45" spans="1:3">
      <c r="A45" t="s">
        <v>236</v>
      </c>
      <c r="B45" t="s">
        <v>1158</v>
      </c>
      <c r="C45" t="s">
        <v>1158</v>
      </c>
    </row>
    <row r="46" spans="1:3">
      <c r="A46" t="s">
        <v>1374</v>
      </c>
      <c r="B46" t="s">
        <v>1375</v>
      </c>
      <c r="C46" t="s">
        <v>1375</v>
      </c>
    </row>
    <row r="47" spans="1:3">
      <c r="A47" t="s">
        <v>240</v>
      </c>
      <c r="B47" t="s">
        <v>1153</v>
      </c>
      <c r="C47" t="s">
        <v>1153</v>
      </c>
    </row>
    <row r="48" spans="1:3">
      <c r="A48" t="s">
        <v>226</v>
      </c>
      <c r="B48" t="s">
        <v>1178</v>
      </c>
      <c r="C48" t="s">
        <v>1178</v>
      </c>
    </row>
    <row r="49" spans="1:3">
      <c r="A49" t="s">
        <v>241</v>
      </c>
      <c r="B49" t="s">
        <v>1150</v>
      </c>
      <c r="C49" t="s">
        <v>1150</v>
      </c>
    </row>
    <row r="50" spans="1:3">
      <c r="A50" t="s">
        <v>697</v>
      </c>
      <c r="B50" t="s">
        <v>1171</v>
      </c>
      <c r="C50" t="s">
        <v>1171</v>
      </c>
    </row>
    <row r="51" spans="1:3">
      <c r="A51" t="s">
        <v>184</v>
      </c>
      <c r="B51" t="s">
        <v>1281</v>
      </c>
      <c r="C51" t="s">
        <v>1281</v>
      </c>
    </row>
    <row r="52" spans="1:3">
      <c r="A52" t="s">
        <v>228</v>
      </c>
      <c r="B52" t="s">
        <v>1170</v>
      </c>
      <c r="C52" t="s">
        <v>1170</v>
      </c>
    </row>
    <row r="53" spans="1:3">
      <c r="A53" t="s">
        <v>92</v>
      </c>
      <c r="B53" t="s">
        <v>1165</v>
      </c>
      <c r="C53" t="s">
        <v>1165</v>
      </c>
    </row>
    <row r="54" spans="1:3">
      <c r="A54" t="s">
        <v>694</v>
      </c>
      <c r="B54" t="s">
        <v>1174</v>
      </c>
      <c r="C54" t="s">
        <v>1174</v>
      </c>
    </row>
    <row r="55" spans="1:3">
      <c r="A55" t="s">
        <v>230</v>
      </c>
      <c r="B55" t="s">
        <v>1168</v>
      </c>
      <c r="C55" t="s">
        <v>1168</v>
      </c>
    </row>
    <row r="56" spans="1:3">
      <c r="A56" t="s">
        <v>1151</v>
      </c>
      <c r="B56" t="s">
        <v>1152</v>
      </c>
      <c r="C56" t="s">
        <v>1152</v>
      </c>
    </row>
    <row r="57" spans="1:3">
      <c r="A57" t="s">
        <v>1176</v>
      </c>
      <c r="B57" t="s">
        <v>1177</v>
      </c>
      <c r="C57" t="s">
        <v>1177</v>
      </c>
    </row>
    <row r="58" spans="1:3">
      <c r="A58" t="s">
        <v>1093</v>
      </c>
      <c r="B58" t="s">
        <v>1094</v>
      </c>
      <c r="C58" t="s">
        <v>1094</v>
      </c>
    </row>
    <row r="59" spans="1:3">
      <c r="A59" t="s">
        <v>1221</v>
      </c>
      <c r="B59" t="s">
        <v>1222</v>
      </c>
      <c r="C59" t="s">
        <v>1222</v>
      </c>
    </row>
    <row r="60" spans="1:3">
      <c r="A60" t="s">
        <v>1101</v>
      </c>
      <c r="B60" t="s">
        <v>1102</v>
      </c>
      <c r="C60" t="s">
        <v>1102</v>
      </c>
    </row>
    <row r="61" spans="1:3">
      <c r="A61" t="s">
        <v>227</v>
      </c>
      <c r="B61" t="s">
        <v>1175</v>
      </c>
      <c r="C61" t="s">
        <v>1175</v>
      </c>
    </row>
    <row r="62" spans="1:3">
      <c r="A62" t="s">
        <v>1095</v>
      </c>
      <c r="B62" t="s">
        <v>1096</v>
      </c>
      <c r="C62" t="s">
        <v>1096</v>
      </c>
    </row>
    <row r="63" spans="1:3">
      <c r="A63" t="s">
        <v>1103</v>
      </c>
      <c r="B63" t="s">
        <v>1104</v>
      </c>
      <c r="C63" t="s">
        <v>1104</v>
      </c>
    </row>
    <row r="64" spans="1:3">
      <c r="A64" t="s">
        <v>1442</v>
      </c>
      <c r="B64" t="s">
        <v>1443</v>
      </c>
      <c r="C64" t="s">
        <v>1443</v>
      </c>
    </row>
    <row r="65" spans="1:3">
      <c r="A65" t="s">
        <v>1444</v>
      </c>
      <c r="B65" t="s">
        <v>1445</v>
      </c>
      <c r="C65" t="s">
        <v>1445</v>
      </c>
    </row>
    <row r="66" spans="1:3">
      <c r="A66" t="s">
        <v>1097</v>
      </c>
      <c r="B66" t="s">
        <v>1098</v>
      </c>
      <c r="C66" t="s">
        <v>1098</v>
      </c>
    </row>
    <row r="67" spans="1:3">
      <c r="A67" t="s">
        <v>1099</v>
      </c>
      <c r="B67" t="s">
        <v>1100</v>
      </c>
      <c r="C67" t="s">
        <v>1100</v>
      </c>
    </row>
    <row r="68" spans="1:3">
      <c r="A68" t="s">
        <v>1091</v>
      </c>
      <c r="B68" t="s">
        <v>1092</v>
      </c>
      <c r="C68" t="s">
        <v>1092</v>
      </c>
    </row>
    <row r="69" spans="1:3">
      <c r="A69" t="s">
        <v>1438</v>
      </c>
      <c r="B69" t="s">
        <v>1439</v>
      </c>
      <c r="C69" t="s">
        <v>1439</v>
      </c>
    </row>
    <row r="70" spans="1:3">
      <c r="A70" t="s">
        <v>1440</v>
      </c>
      <c r="B70" t="s">
        <v>1441</v>
      </c>
      <c r="C70" t="s">
        <v>1441</v>
      </c>
    </row>
    <row r="71" spans="1:3">
      <c r="A71" t="s">
        <v>235</v>
      </c>
      <c r="B71" t="s">
        <v>1159</v>
      </c>
      <c r="C71" t="s">
        <v>1159</v>
      </c>
    </row>
    <row r="72" spans="1:3">
      <c r="A72" t="s">
        <v>14</v>
      </c>
      <c r="B72" t="s">
        <v>1514</v>
      </c>
      <c r="C72" t="s">
        <v>1514</v>
      </c>
    </row>
    <row r="73" spans="1:3">
      <c r="A73" t="s">
        <v>1525</v>
      </c>
      <c r="B73" t="s">
        <v>1526</v>
      </c>
      <c r="C73" t="s">
        <v>1526</v>
      </c>
    </row>
    <row r="74" spans="1:3">
      <c r="A74" t="s">
        <v>1518</v>
      </c>
      <c r="B74" t="s">
        <v>1519</v>
      </c>
      <c r="C74" t="s">
        <v>1519</v>
      </c>
    </row>
    <row r="75" spans="1:3">
      <c r="A75" t="s">
        <v>1529</v>
      </c>
      <c r="B75" t="s">
        <v>1530</v>
      </c>
      <c r="C75" t="s">
        <v>1530</v>
      </c>
    </row>
    <row r="76" spans="1:3">
      <c r="A76" t="s">
        <v>1531</v>
      </c>
      <c r="B76" t="s">
        <v>1532</v>
      </c>
      <c r="C76" t="s">
        <v>1532</v>
      </c>
    </row>
    <row r="77" spans="1:3">
      <c r="A77" t="s">
        <v>1527</v>
      </c>
      <c r="B77" t="s">
        <v>1528</v>
      </c>
      <c r="C77" t="s">
        <v>1528</v>
      </c>
    </row>
    <row r="78" spans="1:3">
      <c r="A78" t="s">
        <v>1521</v>
      </c>
      <c r="B78" t="s">
        <v>1522</v>
      </c>
      <c r="C78" t="s">
        <v>1522</v>
      </c>
    </row>
    <row r="79" spans="1:3">
      <c r="A79" t="s">
        <v>237</v>
      </c>
      <c r="B79" t="s">
        <v>1157</v>
      </c>
      <c r="C79" t="s">
        <v>1157</v>
      </c>
    </row>
    <row r="80" spans="1:3">
      <c r="A80" t="s">
        <v>239</v>
      </c>
      <c r="B80" t="s">
        <v>1154</v>
      </c>
      <c r="C80" t="s">
        <v>1154</v>
      </c>
    </row>
    <row r="81" spans="1:3">
      <c r="A81" t="s">
        <v>1123</v>
      </c>
      <c r="B81" t="s">
        <v>1124</v>
      </c>
      <c r="C81" t="s">
        <v>1124</v>
      </c>
    </row>
    <row r="82" spans="1:3">
      <c r="A82" t="s">
        <v>1172</v>
      </c>
      <c r="B82" t="s">
        <v>1173</v>
      </c>
      <c r="C82" t="s">
        <v>1173</v>
      </c>
    </row>
    <row r="83" spans="1:3">
      <c r="A83" t="s">
        <v>219</v>
      </c>
      <c r="B83" t="s">
        <v>1188</v>
      </c>
      <c r="C83" t="s">
        <v>1188</v>
      </c>
    </row>
    <row r="84" spans="1:3">
      <c r="A84" t="s">
        <v>1219</v>
      </c>
      <c r="B84" t="s">
        <v>1220</v>
      </c>
      <c r="C84" t="s">
        <v>1220</v>
      </c>
    </row>
    <row r="85" spans="1:3">
      <c r="A85" t="s">
        <v>207</v>
      </c>
      <c r="B85" t="s">
        <v>1209</v>
      </c>
      <c r="C85" t="s">
        <v>1209</v>
      </c>
    </row>
    <row r="86" spans="1:3">
      <c r="A86" t="s">
        <v>206</v>
      </c>
      <c r="B86" t="s">
        <v>1210</v>
      </c>
      <c r="C86" t="s">
        <v>1210</v>
      </c>
    </row>
    <row r="87" spans="1:3">
      <c r="A87" t="s">
        <v>224</v>
      </c>
      <c r="B87" t="s">
        <v>1180</v>
      </c>
      <c r="C87" t="s">
        <v>1180</v>
      </c>
    </row>
    <row r="88" spans="1:3">
      <c r="A88" t="s">
        <v>222</v>
      </c>
      <c r="B88" t="s">
        <v>1184</v>
      </c>
      <c r="C88" t="s">
        <v>1184</v>
      </c>
    </row>
    <row r="89" spans="1:3">
      <c r="A89" t="s">
        <v>217</v>
      </c>
      <c r="B89" t="s">
        <v>1190</v>
      </c>
      <c r="C89" t="s">
        <v>1190</v>
      </c>
    </row>
    <row r="90" spans="1:3">
      <c r="A90" t="s">
        <v>204</v>
      </c>
      <c r="B90" t="s">
        <v>1212</v>
      </c>
      <c r="C90" t="s">
        <v>1212</v>
      </c>
    </row>
    <row r="91" spans="1:3">
      <c r="A91" t="s">
        <v>1145</v>
      </c>
      <c r="B91" t="s">
        <v>1146</v>
      </c>
      <c r="C91" t="s">
        <v>1146</v>
      </c>
    </row>
    <row r="92" spans="1:3">
      <c r="A92" t="s">
        <v>212</v>
      </c>
      <c r="B92" t="s">
        <v>1197</v>
      </c>
      <c r="C92" t="s">
        <v>1197</v>
      </c>
    </row>
    <row r="93" spans="1:3">
      <c r="A93" t="s">
        <v>1198</v>
      </c>
      <c r="B93" t="s">
        <v>1199</v>
      </c>
      <c r="C93" t="s">
        <v>1199</v>
      </c>
    </row>
    <row r="94" spans="1:3">
      <c r="A94" t="s">
        <v>214</v>
      </c>
      <c r="B94" t="s">
        <v>1195</v>
      </c>
      <c r="C94" t="s">
        <v>1195</v>
      </c>
    </row>
    <row r="95" spans="1:3">
      <c r="A95" t="s">
        <v>1277</v>
      </c>
      <c r="B95" t="s">
        <v>1278</v>
      </c>
      <c r="C95" t="s">
        <v>1278</v>
      </c>
    </row>
    <row r="96" spans="1:3">
      <c r="A96" t="s">
        <v>1205</v>
      </c>
      <c r="B96" t="s">
        <v>1206</v>
      </c>
      <c r="C96" t="s">
        <v>1206</v>
      </c>
    </row>
    <row r="97" spans="1:3">
      <c r="A97" t="s">
        <v>1200</v>
      </c>
      <c r="B97" t="s">
        <v>1201</v>
      </c>
      <c r="C97" t="s">
        <v>1201</v>
      </c>
    </row>
    <row r="98" spans="1:3">
      <c r="A98" t="s">
        <v>1203</v>
      </c>
      <c r="B98" t="s">
        <v>1204</v>
      </c>
      <c r="C98" t="s">
        <v>1204</v>
      </c>
    </row>
    <row r="99" spans="1:3">
      <c r="A99" t="s">
        <v>1115</v>
      </c>
      <c r="B99" t="s">
        <v>1116</v>
      </c>
      <c r="C99" t="s">
        <v>1116</v>
      </c>
    </row>
    <row r="100" spans="1:3">
      <c r="A100" t="s">
        <v>142</v>
      </c>
      <c r="B100" t="s">
        <v>1258</v>
      </c>
      <c r="C100" t="s">
        <v>1258</v>
      </c>
    </row>
    <row r="101" spans="1:3">
      <c r="A101" t="s">
        <v>51</v>
      </c>
      <c r="B101" t="s">
        <v>1468</v>
      </c>
      <c r="C101" t="s">
        <v>1468</v>
      </c>
    </row>
    <row r="102" spans="1:3">
      <c r="A102" t="s">
        <v>351</v>
      </c>
      <c r="B102" t="s">
        <v>1474</v>
      </c>
      <c r="C102" t="s">
        <v>1474</v>
      </c>
    </row>
    <row r="103" spans="1:3">
      <c r="A103" t="s">
        <v>1251</v>
      </c>
      <c r="B103" t="s">
        <v>1252</v>
      </c>
      <c r="C103" t="s">
        <v>1252</v>
      </c>
    </row>
    <row r="104" spans="1:3">
      <c r="A104" t="s">
        <v>1254</v>
      </c>
      <c r="B104" t="s">
        <v>1255</v>
      </c>
      <c r="C104" t="s">
        <v>1255</v>
      </c>
    </row>
    <row r="105" spans="1:3">
      <c r="A105" t="s">
        <v>194</v>
      </c>
      <c r="B105" t="s">
        <v>1257</v>
      </c>
      <c r="C105" t="s">
        <v>1257</v>
      </c>
    </row>
    <row r="106" spans="1:3">
      <c r="A106" t="s">
        <v>195</v>
      </c>
      <c r="B106" t="s">
        <v>1256</v>
      </c>
      <c r="C106" t="s">
        <v>1256</v>
      </c>
    </row>
    <row r="107" spans="1:3">
      <c r="A107" t="s">
        <v>196</v>
      </c>
      <c r="B107" t="s">
        <v>1253</v>
      </c>
      <c r="C107" t="s">
        <v>1253</v>
      </c>
    </row>
    <row r="108" spans="1:3">
      <c r="A108" t="s">
        <v>1117</v>
      </c>
      <c r="B108" t="s">
        <v>1118</v>
      </c>
      <c r="C108" t="s">
        <v>1118</v>
      </c>
    </row>
    <row r="109" spans="1:3">
      <c r="A109" t="s">
        <v>216</v>
      </c>
      <c r="B109" t="s">
        <v>1193</v>
      </c>
      <c r="C109" t="s">
        <v>1193</v>
      </c>
    </row>
    <row r="110" spans="1:3">
      <c r="A110" t="s">
        <v>218</v>
      </c>
      <c r="B110" t="s">
        <v>1189</v>
      </c>
      <c r="C110" t="s">
        <v>1189</v>
      </c>
    </row>
    <row r="111" spans="1:3">
      <c r="A111" t="s">
        <v>223</v>
      </c>
      <c r="B111" t="s">
        <v>1183</v>
      </c>
      <c r="C111" t="s">
        <v>1183</v>
      </c>
    </row>
    <row r="112" spans="1:3">
      <c r="A112" t="s">
        <v>254</v>
      </c>
      <c r="B112" t="s">
        <v>1137</v>
      </c>
      <c r="C112" t="s">
        <v>1137</v>
      </c>
    </row>
    <row r="113" spans="1:3">
      <c r="A113" t="s">
        <v>220</v>
      </c>
      <c r="B113" t="s">
        <v>1187</v>
      </c>
      <c r="C113" t="s">
        <v>1187</v>
      </c>
    </row>
    <row r="114" spans="1:3">
      <c r="A114" t="s">
        <v>1191</v>
      </c>
      <c r="B114" t="s">
        <v>1192</v>
      </c>
      <c r="C114" t="s">
        <v>1192</v>
      </c>
    </row>
    <row r="115" spans="1:3">
      <c r="A115" t="s">
        <v>215</v>
      </c>
      <c r="B115" t="s">
        <v>1194</v>
      </c>
      <c r="C115" t="s">
        <v>1194</v>
      </c>
    </row>
    <row r="116" spans="1:3">
      <c r="A116" t="s">
        <v>1113</v>
      </c>
      <c r="B116" t="s">
        <v>1114</v>
      </c>
      <c r="C116" t="s">
        <v>1114</v>
      </c>
    </row>
    <row r="117" spans="1:3">
      <c r="A117" t="s">
        <v>1623</v>
      </c>
      <c r="B117" t="s">
        <v>1624</v>
      </c>
      <c r="C117" t="s">
        <v>1624</v>
      </c>
    </row>
    <row r="118" spans="1:3">
      <c r="A118" t="s">
        <v>1621</v>
      </c>
      <c r="B118" t="s">
        <v>1622</v>
      </c>
      <c r="C118" t="s">
        <v>1622</v>
      </c>
    </row>
    <row r="119" spans="1:3">
      <c r="A119" t="s">
        <v>1634</v>
      </c>
      <c r="B119" t="s">
        <v>1635</v>
      </c>
      <c r="C119" t="s">
        <v>1635</v>
      </c>
    </row>
    <row r="120" spans="1:3">
      <c r="A120" t="s">
        <v>1630</v>
      </c>
      <c r="B120" t="s">
        <v>1631</v>
      </c>
      <c r="C120" t="s">
        <v>1631</v>
      </c>
    </row>
    <row r="121" spans="1:3">
      <c r="A121" t="s">
        <v>1632</v>
      </c>
      <c r="B121" t="s">
        <v>1633</v>
      </c>
      <c r="C121" t="s">
        <v>1633</v>
      </c>
    </row>
    <row r="122" spans="1:3">
      <c r="A122" t="s">
        <v>6</v>
      </c>
      <c r="B122" t="s">
        <v>1627</v>
      </c>
      <c r="C122" t="s">
        <v>1627</v>
      </c>
    </row>
    <row r="123" spans="1:3">
      <c r="A123" t="s">
        <v>1636</v>
      </c>
      <c r="B123" t="s">
        <v>1637</v>
      </c>
      <c r="C123" t="s">
        <v>1637</v>
      </c>
    </row>
    <row r="124" spans="1:3">
      <c r="A124" t="s">
        <v>1619</v>
      </c>
      <c r="B124" t="s">
        <v>1620</v>
      </c>
      <c r="C124" t="s">
        <v>1620</v>
      </c>
    </row>
    <row r="125" spans="1:3">
      <c r="A125" t="s">
        <v>1617</v>
      </c>
      <c r="B125" t="s">
        <v>1618</v>
      </c>
      <c r="C125" t="s">
        <v>1618</v>
      </c>
    </row>
    <row r="126" spans="1:3">
      <c r="A126" t="s">
        <v>1628</v>
      </c>
      <c r="B126" t="s">
        <v>1629</v>
      </c>
      <c r="C126" t="s">
        <v>1629</v>
      </c>
    </row>
    <row r="127" spans="1:3">
      <c r="A127" t="s">
        <v>1625</v>
      </c>
      <c r="B127" t="s">
        <v>1626</v>
      </c>
      <c r="C127" t="s">
        <v>1626</v>
      </c>
    </row>
    <row r="128" spans="1:3">
      <c r="A128" t="s">
        <v>1111</v>
      </c>
      <c r="B128" t="s">
        <v>1112</v>
      </c>
      <c r="C128" t="s">
        <v>1112</v>
      </c>
    </row>
    <row r="129" spans="1:3">
      <c r="A129" t="s">
        <v>1601</v>
      </c>
      <c r="B129" t="s">
        <v>1602</v>
      </c>
      <c r="C129" t="s">
        <v>1602</v>
      </c>
    </row>
    <row r="130" spans="1:3">
      <c r="A130" t="s">
        <v>1599</v>
      </c>
      <c r="B130" t="s">
        <v>1600</v>
      </c>
      <c r="C130" t="s">
        <v>1600</v>
      </c>
    </row>
    <row r="131" spans="1:3">
      <c r="A131" t="s">
        <v>1609</v>
      </c>
      <c r="B131" t="s">
        <v>1610</v>
      </c>
      <c r="C131" t="s">
        <v>1610</v>
      </c>
    </row>
    <row r="132" spans="1:3">
      <c r="A132" t="s">
        <v>1611</v>
      </c>
      <c r="B132" t="s">
        <v>1612</v>
      </c>
      <c r="C132" t="s">
        <v>1612</v>
      </c>
    </row>
    <row r="133" spans="1:3">
      <c r="A133" t="s">
        <v>1613</v>
      </c>
      <c r="B133" t="s">
        <v>1614</v>
      </c>
      <c r="C133" t="s">
        <v>1614</v>
      </c>
    </row>
    <row r="134" spans="1:3">
      <c r="A134" t="s">
        <v>1607</v>
      </c>
      <c r="B134" t="s">
        <v>1608</v>
      </c>
      <c r="C134" t="s">
        <v>1608</v>
      </c>
    </row>
    <row r="135" spans="1:3">
      <c r="A135" t="s">
        <v>1605</v>
      </c>
      <c r="B135" t="s">
        <v>1606</v>
      </c>
      <c r="C135" t="s">
        <v>1606</v>
      </c>
    </row>
    <row r="136" spans="1:3">
      <c r="A136" t="s">
        <v>1615</v>
      </c>
      <c r="B136" t="s">
        <v>1616</v>
      </c>
      <c r="C136" t="s">
        <v>1616</v>
      </c>
    </row>
    <row r="137" spans="1:3">
      <c r="A137" t="s">
        <v>1597</v>
      </c>
      <c r="B137" t="s">
        <v>1598</v>
      </c>
      <c r="C137" t="s">
        <v>1598</v>
      </c>
    </row>
    <row r="138" spans="1:3">
      <c r="A138" t="s">
        <v>1595</v>
      </c>
      <c r="B138" t="s">
        <v>1596</v>
      </c>
      <c r="C138" t="s">
        <v>1596</v>
      </c>
    </row>
    <row r="139" spans="1:3">
      <c r="A139" t="s">
        <v>1603</v>
      </c>
      <c r="B139" t="s">
        <v>1604</v>
      </c>
      <c r="C139" t="s">
        <v>1604</v>
      </c>
    </row>
    <row r="140" spans="1:3">
      <c r="A140" t="s">
        <v>1138</v>
      </c>
      <c r="B140" t="s">
        <v>1139</v>
      </c>
      <c r="C140" t="s">
        <v>1139</v>
      </c>
    </row>
    <row r="141" spans="1:3">
      <c r="A141" t="s">
        <v>1075</v>
      </c>
      <c r="B141" t="s">
        <v>1076</v>
      </c>
      <c r="C141" t="s">
        <v>1076</v>
      </c>
    </row>
    <row r="142" spans="1:3">
      <c r="A142" t="s">
        <v>175</v>
      </c>
      <c r="B142" t="s">
        <v>1283</v>
      </c>
      <c r="C142" t="s">
        <v>1283</v>
      </c>
    </row>
    <row r="143" spans="1:3">
      <c r="A143" t="s">
        <v>114</v>
      </c>
      <c r="B143" t="s">
        <v>1345</v>
      </c>
      <c r="C143" t="s">
        <v>1345</v>
      </c>
    </row>
    <row r="144" spans="1:3">
      <c r="A144" t="s">
        <v>213</v>
      </c>
      <c r="B144" t="s">
        <v>1196</v>
      </c>
      <c r="C144" t="s">
        <v>1196</v>
      </c>
    </row>
    <row r="145" spans="1:3">
      <c r="A145" t="s">
        <v>1378</v>
      </c>
      <c r="B145" t="s">
        <v>1379</v>
      </c>
      <c r="C145" t="s">
        <v>1379</v>
      </c>
    </row>
    <row r="146" spans="1:3">
      <c r="A146" t="s">
        <v>209</v>
      </c>
      <c r="B146" t="s">
        <v>1208</v>
      </c>
      <c r="C146" t="s">
        <v>1208</v>
      </c>
    </row>
    <row r="147" spans="1:3">
      <c r="A147" t="s">
        <v>211</v>
      </c>
      <c r="B147" t="s">
        <v>1202</v>
      </c>
      <c r="C147" t="s">
        <v>1202</v>
      </c>
    </row>
    <row r="148" spans="1:3">
      <c r="A148" t="s">
        <v>1181</v>
      </c>
      <c r="B148" t="s">
        <v>1182</v>
      </c>
      <c r="C148" t="s">
        <v>1182</v>
      </c>
    </row>
    <row r="149" spans="1:3">
      <c r="A149" t="s">
        <v>200</v>
      </c>
      <c r="B149" t="s">
        <v>1226</v>
      </c>
      <c r="C149" t="s">
        <v>1226</v>
      </c>
    </row>
    <row r="150" spans="1:3">
      <c r="A150" t="s">
        <v>1227</v>
      </c>
      <c r="B150" t="s">
        <v>1228</v>
      </c>
      <c r="C150" t="s">
        <v>1228</v>
      </c>
    </row>
    <row r="151" spans="1:3">
      <c r="A151" t="s">
        <v>199</v>
      </c>
      <c r="B151" t="s">
        <v>1229</v>
      </c>
      <c r="C151" t="s">
        <v>1229</v>
      </c>
    </row>
    <row r="152" spans="1:3">
      <c r="A152" t="s">
        <v>1264</v>
      </c>
      <c r="B152" t="s">
        <v>1265</v>
      </c>
      <c r="C152" t="s">
        <v>1265</v>
      </c>
    </row>
    <row r="153" spans="1:3">
      <c r="A153" t="s">
        <v>1262</v>
      </c>
      <c r="B153" t="s">
        <v>1263</v>
      </c>
      <c r="C153" t="s">
        <v>1263</v>
      </c>
    </row>
    <row r="154" spans="1:3">
      <c r="A154" t="s">
        <v>118</v>
      </c>
      <c r="B154" t="s">
        <v>1341</v>
      </c>
      <c r="C154" t="s">
        <v>1341</v>
      </c>
    </row>
    <row r="155" spans="1:3">
      <c r="A155" t="s">
        <v>116</v>
      </c>
      <c r="B155" t="s">
        <v>1344</v>
      </c>
      <c r="C155" t="s">
        <v>1344</v>
      </c>
    </row>
    <row r="156" spans="1:3">
      <c r="A156" t="s">
        <v>1217</v>
      </c>
      <c r="B156" t="s">
        <v>1218</v>
      </c>
      <c r="C156" t="s">
        <v>1218</v>
      </c>
    </row>
    <row r="157" spans="1:3">
      <c r="A157" t="s">
        <v>1213</v>
      </c>
      <c r="B157" t="s">
        <v>1214</v>
      </c>
      <c r="C157" t="s">
        <v>1214</v>
      </c>
    </row>
    <row r="158" spans="1:3">
      <c r="A158" t="s">
        <v>1215</v>
      </c>
      <c r="B158" t="s">
        <v>1216</v>
      </c>
      <c r="C158" t="s">
        <v>1216</v>
      </c>
    </row>
    <row r="159" spans="1:3">
      <c r="A159" t="s">
        <v>61</v>
      </c>
      <c r="B159" t="s">
        <v>1463</v>
      </c>
      <c r="C159" t="s">
        <v>1463</v>
      </c>
    </row>
    <row r="160" spans="1:3">
      <c r="A160" t="s">
        <v>1121</v>
      </c>
      <c r="B160" t="s">
        <v>1122</v>
      </c>
      <c r="C160" t="s">
        <v>1122</v>
      </c>
    </row>
    <row r="161" spans="1:3">
      <c r="A161" t="s">
        <v>1185</v>
      </c>
      <c r="B161" t="s">
        <v>1186</v>
      </c>
      <c r="C161" t="s">
        <v>1186</v>
      </c>
    </row>
    <row r="162" spans="1:3">
      <c r="A162" t="s">
        <v>210</v>
      </c>
      <c r="B162" t="s">
        <v>1207</v>
      </c>
      <c r="C162" t="s">
        <v>1207</v>
      </c>
    </row>
    <row r="163" spans="1:3">
      <c r="A163" t="s">
        <v>205</v>
      </c>
      <c r="B163" t="s">
        <v>1211</v>
      </c>
      <c r="C163" t="s">
        <v>1211</v>
      </c>
    </row>
    <row r="164" spans="1:3">
      <c r="A164" t="s">
        <v>201</v>
      </c>
      <c r="B164" t="s">
        <v>1225</v>
      </c>
      <c r="C164" t="s">
        <v>1225</v>
      </c>
    </row>
    <row r="165" spans="1:3">
      <c r="A165" t="s">
        <v>1232</v>
      </c>
      <c r="B165" t="s">
        <v>1233</v>
      </c>
      <c r="C165" t="s">
        <v>1233</v>
      </c>
    </row>
    <row r="166" spans="1:3">
      <c r="A166" t="s">
        <v>1230</v>
      </c>
      <c r="B166" t="s">
        <v>1231</v>
      </c>
      <c r="C166" t="s">
        <v>1231</v>
      </c>
    </row>
    <row r="167" spans="1:3">
      <c r="A167" t="s">
        <v>1234</v>
      </c>
      <c r="B167" t="s">
        <v>1235</v>
      </c>
      <c r="C167" t="s">
        <v>1235</v>
      </c>
    </row>
    <row r="168" spans="1:3">
      <c r="A168" t="s">
        <v>1071</v>
      </c>
      <c r="B168" t="s">
        <v>1072</v>
      </c>
      <c r="C168" t="s">
        <v>1072</v>
      </c>
    </row>
    <row r="169" spans="1:3">
      <c r="A169" t="s">
        <v>1418</v>
      </c>
      <c r="B169" t="s">
        <v>1419</v>
      </c>
      <c r="C169" t="s">
        <v>1419</v>
      </c>
    </row>
    <row r="170" spans="1:3">
      <c r="A170" t="s">
        <v>1420</v>
      </c>
      <c r="B170" t="s">
        <v>1421</v>
      </c>
      <c r="C170" t="s">
        <v>1421</v>
      </c>
    </row>
    <row r="171" spans="1:3">
      <c r="A171" t="s">
        <v>1077</v>
      </c>
      <c r="B171" t="s">
        <v>1078</v>
      </c>
      <c r="C171" t="s">
        <v>1078</v>
      </c>
    </row>
    <row r="172" spans="1:3">
      <c r="A172" t="s">
        <v>1223</v>
      </c>
      <c r="B172" t="s">
        <v>1224</v>
      </c>
      <c r="C172" t="s">
        <v>1224</v>
      </c>
    </row>
    <row r="173" spans="1:3">
      <c r="A173" t="s">
        <v>1310</v>
      </c>
      <c r="B173" t="s">
        <v>1311</v>
      </c>
      <c r="C173" t="s">
        <v>1311</v>
      </c>
    </row>
    <row r="174" spans="1:3">
      <c r="A174" t="s">
        <v>1422</v>
      </c>
      <c r="B174" t="s">
        <v>1423</v>
      </c>
      <c r="C174" t="s">
        <v>1423</v>
      </c>
    </row>
    <row r="175" spans="1:3">
      <c r="A175" t="s">
        <v>1424</v>
      </c>
      <c r="B175" t="s">
        <v>1425</v>
      </c>
      <c r="C175" t="s">
        <v>1425</v>
      </c>
    </row>
    <row r="176" spans="1:3">
      <c r="A176" t="s">
        <v>1073</v>
      </c>
      <c r="B176" t="s">
        <v>1074</v>
      </c>
      <c r="C176" t="s">
        <v>1074</v>
      </c>
    </row>
    <row r="177" spans="1:3">
      <c r="A177" t="s">
        <v>1069</v>
      </c>
      <c r="B177" t="s">
        <v>1070</v>
      </c>
      <c r="C177" t="s">
        <v>1070</v>
      </c>
    </row>
    <row r="178" spans="1:3">
      <c r="A178" t="s">
        <v>69</v>
      </c>
      <c r="B178" t="s">
        <v>1415</v>
      </c>
      <c r="C178" t="s">
        <v>1415</v>
      </c>
    </row>
    <row r="179" spans="1:3">
      <c r="A179" t="s">
        <v>1416</v>
      </c>
      <c r="B179" t="s">
        <v>1417</v>
      </c>
      <c r="C179" t="s">
        <v>1417</v>
      </c>
    </row>
    <row r="180" spans="1:3">
      <c r="A180" t="s">
        <v>1079</v>
      </c>
      <c r="B180" t="s">
        <v>1080</v>
      </c>
      <c r="C180" t="s">
        <v>1080</v>
      </c>
    </row>
    <row r="181" spans="1:3">
      <c r="A181" t="s">
        <v>141</v>
      </c>
      <c r="B181" t="s">
        <v>1259</v>
      </c>
      <c r="C181" t="s">
        <v>1259</v>
      </c>
    </row>
    <row r="182" spans="1:3">
      <c r="A182" t="s">
        <v>44</v>
      </c>
      <c r="B182" t="s">
        <v>1478</v>
      </c>
      <c r="C182" t="s">
        <v>1478</v>
      </c>
    </row>
    <row r="183" spans="1:3">
      <c r="A183" t="s">
        <v>1272</v>
      </c>
      <c r="B183" t="s">
        <v>1273</v>
      </c>
      <c r="C183" t="s">
        <v>1273</v>
      </c>
    </row>
    <row r="184" spans="1:3">
      <c r="A184" t="s">
        <v>191</v>
      </c>
      <c r="B184" t="s">
        <v>1268</v>
      </c>
      <c r="C184" t="s">
        <v>1268</v>
      </c>
    </row>
    <row r="185" spans="1:3">
      <c r="A185" t="s">
        <v>1269</v>
      </c>
      <c r="B185" t="s">
        <v>1270</v>
      </c>
      <c r="C185" t="s">
        <v>1270</v>
      </c>
    </row>
    <row r="186" spans="1:3">
      <c r="A186" t="s">
        <v>1260</v>
      </c>
      <c r="B186" t="s">
        <v>1261</v>
      </c>
      <c r="C186" t="s">
        <v>1261</v>
      </c>
    </row>
    <row r="187" spans="1:3">
      <c r="A187" t="s">
        <v>1266</v>
      </c>
      <c r="B187" t="s">
        <v>1267</v>
      </c>
      <c r="C187" t="s">
        <v>1267</v>
      </c>
    </row>
    <row r="188" spans="1:3">
      <c r="A188" t="s">
        <v>1275</v>
      </c>
      <c r="B188" t="s">
        <v>1276</v>
      </c>
      <c r="C188" t="s">
        <v>1276</v>
      </c>
    </row>
    <row r="189" spans="1:3">
      <c r="A189" t="s">
        <v>187</v>
      </c>
      <c r="B189" t="s">
        <v>1271</v>
      </c>
      <c r="C189" t="s">
        <v>1271</v>
      </c>
    </row>
    <row r="190" spans="1:3">
      <c r="A190" t="s">
        <v>186</v>
      </c>
      <c r="B190" t="s">
        <v>1274</v>
      </c>
      <c r="C190" t="s">
        <v>1274</v>
      </c>
    </row>
    <row r="191" spans="1:3">
      <c r="A191" t="s">
        <v>176</v>
      </c>
      <c r="B191" t="s">
        <v>1282</v>
      </c>
      <c r="C191" t="s">
        <v>1282</v>
      </c>
    </row>
    <row r="192" spans="1:3">
      <c r="A192" t="s">
        <v>1287</v>
      </c>
      <c r="B192" t="s">
        <v>1288</v>
      </c>
      <c r="C192" t="s">
        <v>1288</v>
      </c>
    </row>
    <row r="193" spans="1:3">
      <c r="A193" t="s">
        <v>159</v>
      </c>
      <c r="B193" t="s">
        <v>1297</v>
      </c>
      <c r="C193" t="s">
        <v>1297</v>
      </c>
    </row>
    <row r="194" spans="1:3">
      <c r="A194" t="s">
        <v>160</v>
      </c>
      <c r="B194" t="s">
        <v>1296</v>
      </c>
      <c r="C194" t="s">
        <v>1296</v>
      </c>
    </row>
    <row r="195" spans="1:3">
      <c r="A195" t="s">
        <v>1294</v>
      </c>
      <c r="B195" t="s">
        <v>1295</v>
      </c>
      <c r="C195" t="s">
        <v>1295</v>
      </c>
    </row>
    <row r="196" spans="1:3">
      <c r="A196" t="s">
        <v>152</v>
      </c>
      <c r="B196" t="s">
        <v>1315</v>
      </c>
      <c r="C196" t="s">
        <v>1315</v>
      </c>
    </row>
    <row r="197" spans="1:3">
      <c r="A197" t="s">
        <v>1316</v>
      </c>
      <c r="B197" t="s">
        <v>1317</v>
      </c>
      <c r="C197" t="s">
        <v>1317</v>
      </c>
    </row>
    <row r="198" spans="1:3">
      <c r="A198" t="s">
        <v>1533</v>
      </c>
      <c r="B198" t="s">
        <v>1534</v>
      </c>
      <c r="C198" t="s">
        <v>1534</v>
      </c>
    </row>
    <row r="199" spans="1:3">
      <c r="A199" t="s">
        <v>1539</v>
      </c>
      <c r="B199" t="s">
        <v>1540</v>
      </c>
      <c r="C199" t="s">
        <v>1540</v>
      </c>
    </row>
    <row r="200" spans="1:3">
      <c r="A200" t="s">
        <v>1550</v>
      </c>
      <c r="B200" t="s">
        <v>1551</v>
      </c>
      <c r="C200" t="s">
        <v>1551</v>
      </c>
    </row>
    <row r="201" spans="1:3">
      <c r="A201" t="s">
        <v>1544</v>
      </c>
      <c r="B201" t="s">
        <v>1545</v>
      </c>
      <c r="C201" t="s">
        <v>1545</v>
      </c>
    </row>
    <row r="202" spans="1:3">
      <c r="A202" t="s">
        <v>1666</v>
      </c>
      <c r="B202" t="s">
        <v>1667</v>
      </c>
      <c r="C202" t="s">
        <v>1667</v>
      </c>
    </row>
    <row r="203" spans="1:3">
      <c r="A203" t="s">
        <v>1664</v>
      </c>
      <c r="B203" t="s">
        <v>1665</v>
      </c>
      <c r="C203" t="s">
        <v>1665</v>
      </c>
    </row>
    <row r="204" spans="1:3">
      <c r="A204" t="s">
        <v>1660</v>
      </c>
      <c r="B204" t="s">
        <v>1661</v>
      </c>
      <c r="C204" t="s">
        <v>1661</v>
      </c>
    </row>
    <row r="205" spans="1:3">
      <c r="A205" t="s">
        <v>264</v>
      </c>
      <c r="B205" t="s">
        <v>1657</v>
      </c>
      <c r="C205" t="s">
        <v>1657</v>
      </c>
    </row>
    <row r="206" spans="1:3">
      <c r="A206" t="s">
        <v>1662</v>
      </c>
      <c r="B206" t="s">
        <v>1663</v>
      </c>
      <c r="C206" t="s">
        <v>1663</v>
      </c>
    </row>
    <row r="207" spans="1:3">
      <c r="A207" t="s">
        <v>1658</v>
      </c>
      <c r="B207" t="s">
        <v>1659</v>
      </c>
      <c r="C207" t="s">
        <v>1659</v>
      </c>
    </row>
    <row r="208" spans="1:3">
      <c r="A208" t="s">
        <v>1655</v>
      </c>
      <c r="B208" t="s">
        <v>1656</v>
      </c>
      <c r="C208" t="s">
        <v>1656</v>
      </c>
    </row>
    <row r="209" spans="1:3">
      <c r="A209" t="s">
        <v>1668</v>
      </c>
      <c r="B209" t="s">
        <v>1669</v>
      </c>
      <c r="C209" t="s">
        <v>1669</v>
      </c>
    </row>
    <row r="210" spans="1:3">
      <c r="A210" t="s">
        <v>1670</v>
      </c>
      <c r="B210" t="s">
        <v>1671</v>
      </c>
      <c r="C210" t="s">
        <v>1671</v>
      </c>
    </row>
    <row r="211" spans="1:3">
      <c r="A211" t="s">
        <v>10</v>
      </c>
      <c r="B211" t="s">
        <v>1541</v>
      </c>
      <c r="C211" t="s">
        <v>1541</v>
      </c>
    </row>
    <row r="212" spans="1:3">
      <c r="A212" t="s">
        <v>1552</v>
      </c>
      <c r="B212" t="s">
        <v>1553</v>
      </c>
      <c r="C212" t="s">
        <v>1553</v>
      </c>
    </row>
    <row r="213" spans="1:3">
      <c r="A213" t="s">
        <v>1672</v>
      </c>
      <c r="B213" t="s">
        <v>1673</v>
      </c>
      <c r="C213" t="s">
        <v>1673</v>
      </c>
    </row>
    <row r="214" spans="1:3">
      <c r="A214" t="s">
        <v>1546</v>
      </c>
      <c r="B214" t="s">
        <v>1547</v>
      </c>
      <c r="C214" t="s">
        <v>1547</v>
      </c>
    </row>
    <row r="215" spans="1:3">
      <c r="A215" t="s">
        <v>3</v>
      </c>
      <c r="B215" t="s">
        <v>1674</v>
      </c>
      <c r="C215" t="s">
        <v>1674</v>
      </c>
    </row>
    <row r="216" spans="1:3">
      <c r="A216" t="s">
        <v>1565</v>
      </c>
      <c r="B216" t="s">
        <v>1566</v>
      </c>
      <c r="C216" t="s">
        <v>1566</v>
      </c>
    </row>
    <row r="217" spans="1:3">
      <c r="A217" t="s">
        <v>4</v>
      </c>
      <c r="B217" t="s">
        <v>1638</v>
      </c>
      <c r="C217" t="s">
        <v>1638</v>
      </c>
    </row>
    <row r="218" spans="1:3">
      <c r="A218" t="s">
        <v>1641</v>
      </c>
      <c r="B218" t="s">
        <v>1642</v>
      </c>
      <c r="C218" t="s">
        <v>1642</v>
      </c>
    </row>
    <row r="219" spans="1:3">
      <c r="A219" t="s">
        <v>9</v>
      </c>
      <c r="B219" t="s">
        <v>1562</v>
      </c>
      <c r="C219" t="s">
        <v>1562</v>
      </c>
    </row>
    <row r="220" spans="1:3">
      <c r="A220" t="s">
        <v>1675</v>
      </c>
      <c r="B220" t="s">
        <v>1676</v>
      </c>
      <c r="C220" t="s">
        <v>1676</v>
      </c>
    </row>
    <row r="221" spans="1:3">
      <c r="A221" t="s">
        <v>1573</v>
      </c>
      <c r="B221" t="s">
        <v>1574</v>
      </c>
      <c r="C221" t="s">
        <v>1574</v>
      </c>
    </row>
    <row r="222" spans="1:3">
      <c r="A222" t="s">
        <v>1677</v>
      </c>
      <c r="B222" t="s">
        <v>1678</v>
      </c>
      <c r="C222" t="s">
        <v>1678</v>
      </c>
    </row>
    <row r="223" spans="1:3">
      <c r="A223" t="s">
        <v>1575</v>
      </c>
      <c r="B223" t="s">
        <v>1576</v>
      </c>
      <c r="C223" t="s">
        <v>1576</v>
      </c>
    </row>
    <row r="224" spans="1:3">
      <c r="A224" t="s">
        <v>1125</v>
      </c>
      <c r="B224" t="s">
        <v>1126</v>
      </c>
      <c r="C224" t="s">
        <v>1126</v>
      </c>
    </row>
    <row r="225" spans="1:3">
      <c r="A225" t="s">
        <v>1653</v>
      </c>
      <c r="B225" t="s">
        <v>1654</v>
      </c>
      <c r="C225" t="s">
        <v>1654</v>
      </c>
    </row>
    <row r="226" spans="1:3">
      <c r="A226" t="s">
        <v>1649</v>
      </c>
      <c r="B226" t="s">
        <v>1650</v>
      </c>
      <c r="C226" t="s">
        <v>1650</v>
      </c>
    </row>
    <row r="227" spans="1:3">
      <c r="A227" t="s">
        <v>1645</v>
      </c>
      <c r="B227" t="s">
        <v>1646</v>
      </c>
      <c r="C227" t="s">
        <v>1646</v>
      </c>
    </row>
    <row r="228" spans="1:3">
      <c r="A228" t="s">
        <v>1651</v>
      </c>
      <c r="B228" t="s">
        <v>1652</v>
      </c>
      <c r="C228" t="s">
        <v>1652</v>
      </c>
    </row>
    <row r="229" spans="1:3">
      <c r="A229" t="s">
        <v>1647</v>
      </c>
      <c r="B229" t="s">
        <v>1648</v>
      </c>
      <c r="C229" t="s">
        <v>1648</v>
      </c>
    </row>
    <row r="230" spans="1:3">
      <c r="A230" t="s">
        <v>1643</v>
      </c>
      <c r="B230" t="s">
        <v>1644</v>
      </c>
      <c r="C230" t="s">
        <v>1644</v>
      </c>
    </row>
    <row r="231" spans="1:3">
      <c r="A231" t="s">
        <v>1537</v>
      </c>
      <c r="B231" t="s">
        <v>1538</v>
      </c>
      <c r="C231" t="s">
        <v>1538</v>
      </c>
    </row>
    <row r="232" spans="1:3">
      <c r="A232" t="s">
        <v>1548</v>
      </c>
      <c r="B232" t="s">
        <v>1549</v>
      </c>
      <c r="C232" t="s">
        <v>1549</v>
      </c>
    </row>
    <row r="233" spans="1:3">
      <c r="A233" t="s">
        <v>1542</v>
      </c>
      <c r="B233" t="s">
        <v>1543</v>
      </c>
      <c r="C233" t="s">
        <v>1543</v>
      </c>
    </row>
    <row r="234" spans="1:3">
      <c r="A234" t="s">
        <v>1563</v>
      </c>
      <c r="B234" t="s">
        <v>1564</v>
      </c>
      <c r="C234" t="s">
        <v>1564</v>
      </c>
    </row>
    <row r="235" spans="1:3">
      <c r="A235" t="s">
        <v>1567</v>
      </c>
      <c r="B235" t="s">
        <v>1568</v>
      </c>
      <c r="C235" t="s">
        <v>1568</v>
      </c>
    </row>
    <row r="236" spans="1:3">
      <c r="A236" t="s">
        <v>1571</v>
      </c>
      <c r="B236" t="s">
        <v>1572</v>
      </c>
      <c r="C236" t="s">
        <v>1572</v>
      </c>
    </row>
    <row r="237" spans="1:3">
      <c r="A237" t="s">
        <v>1569</v>
      </c>
      <c r="B237" t="s">
        <v>1570</v>
      </c>
      <c r="C237" t="s">
        <v>1570</v>
      </c>
    </row>
    <row r="238" spans="1:3">
      <c r="A238" t="s">
        <v>1556</v>
      </c>
      <c r="B238" t="s">
        <v>1557</v>
      </c>
      <c r="C238" t="s">
        <v>1557</v>
      </c>
    </row>
    <row r="239" spans="1:3">
      <c r="A239" t="s">
        <v>1560</v>
      </c>
      <c r="B239" t="s">
        <v>1561</v>
      </c>
      <c r="C239" t="s">
        <v>1561</v>
      </c>
    </row>
    <row r="240" spans="1:3">
      <c r="A240" t="s">
        <v>1558</v>
      </c>
      <c r="B240" t="s">
        <v>1559</v>
      </c>
      <c r="C240" t="s">
        <v>1559</v>
      </c>
    </row>
    <row r="241" spans="1:3">
      <c r="A241" t="s">
        <v>1554</v>
      </c>
      <c r="B241" t="s">
        <v>1555</v>
      </c>
      <c r="C241" t="s">
        <v>1555</v>
      </c>
    </row>
    <row r="242" spans="1:3">
      <c r="A242" t="s">
        <v>1324</v>
      </c>
      <c r="B242" t="s">
        <v>1325</v>
      </c>
      <c r="C242" t="s">
        <v>1325</v>
      </c>
    </row>
    <row r="243" spans="1:3">
      <c r="A243" t="s">
        <v>1328</v>
      </c>
      <c r="B243" t="s">
        <v>1329</v>
      </c>
      <c r="C243" t="s">
        <v>1329</v>
      </c>
    </row>
    <row r="244" spans="1:3">
      <c r="A244" t="s">
        <v>1085</v>
      </c>
      <c r="B244" t="s">
        <v>1086</v>
      </c>
      <c r="C244" t="s">
        <v>1086</v>
      </c>
    </row>
    <row r="245" spans="1:3">
      <c r="A245" t="s">
        <v>1434</v>
      </c>
      <c r="B245" t="s">
        <v>1435</v>
      </c>
      <c r="C245" t="s">
        <v>1435</v>
      </c>
    </row>
    <row r="246" spans="1:3">
      <c r="A246" t="s">
        <v>1436</v>
      </c>
      <c r="B246" t="s">
        <v>1437</v>
      </c>
      <c r="C246" t="s">
        <v>1437</v>
      </c>
    </row>
    <row r="247" spans="1:3">
      <c r="A247" t="s">
        <v>1320</v>
      </c>
      <c r="B247" t="s">
        <v>1321</v>
      </c>
      <c r="C247" t="s">
        <v>1321</v>
      </c>
    </row>
    <row r="248" spans="1:3">
      <c r="A248" t="s">
        <v>1083</v>
      </c>
      <c r="B248" t="s">
        <v>1084</v>
      </c>
      <c r="C248" t="s">
        <v>1084</v>
      </c>
    </row>
    <row r="249" spans="1:3">
      <c r="A249" t="s">
        <v>1430</v>
      </c>
      <c r="B249" t="s">
        <v>1431</v>
      </c>
      <c r="C249" t="s">
        <v>1431</v>
      </c>
    </row>
    <row r="250" spans="1:3">
      <c r="A250" t="s">
        <v>1432</v>
      </c>
      <c r="B250" t="s">
        <v>1433</v>
      </c>
      <c r="C250" t="s">
        <v>1433</v>
      </c>
    </row>
    <row r="251" spans="1:3">
      <c r="A251" t="s">
        <v>1322</v>
      </c>
      <c r="B251" t="s">
        <v>1323</v>
      </c>
      <c r="C251" t="s">
        <v>1323</v>
      </c>
    </row>
    <row r="252" spans="1:3">
      <c r="A252" t="s">
        <v>1326</v>
      </c>
      <c r="B252" t="s">
        <v>1327</v>
      </c>
      <c r="C252" t="s">
        <v>1327</v>
      </c>
    </row>
    <row r="253" spans="1:3">
      <c r="A253" t="s">
        <v>536</v>
      </c>
      <c r="B253" t="s">
        <v>1330</v>
      </c>
      <c r="C253" t="s">
        <v>1330</v>
      </c>
    </row>
    <row r="254" spans="1:3">
      <c r="A254" t="s">
        <v>136</v>
      </c>
      <c r="B254" t="s">
        <v>1331</v>
      </c>
      <c r="C254" t="s">
        <v>1331</v>
      </c>
    </row>
    <row r="255" spans="1:3">
      <c r="A255" t="s">
        <v>120</v>
      </c>
      <c r="B255" t="s">
        <v>1338</v>
      </c>
      <c r="C255" t="s">
        <v>1338</v>
      </c>
    </row>
    <row r="256" spans="1:3">
      <c r="A256" t="s">
        <v>1334</v>
      </c>
      <c r="B256" t="s">
        <v>1335</v>
      </c>
      <c r="C256" t="s">
        <v>1335</v>
      </c>
    </row>
    <row r="257" spans="1:3">
      <c r="A257" t="s">
        <v>1339</v>
      </c>
      <c r="B257" t="s">
        <v>1340</v>
      </c>
      <c r="C257" t="s">
        <v>1340</v>
      </c>
    </row>
    <row r="258" spans="1:3">
      <c r="A258" t="s">
        <v>123</v>
      </c>
      <c r="B258" t="s">
        <v>1336</v>
      </c>
      <c r="C258" t="s">
        <v>1336</v>
      </c>
    </row>
    <row r="259" spans="1:3">
      <c r="A259" t="s">
        <v>121</v>
      </c>
      <c r="B259" t="s">
        <v>1337</v>
      </c>
      <c r="C259" t="s">
        <v>1337</v>
      </c>
    </row>
    <row r="260" spans="1:3">
      <c r="A260" t="s">
        <v>1332</v>
      </c>
      <c r="B260" t="s">
        <v>1333</v>
      </c>
      <c r="C260" t="s">
        <v>1333</v>
      </c>
    </row>
    <row r="261" spans="1:3">
      <c r="A261" t="s">
        <v>104</v>
      </c>
      <c r="B261" t="s">
        <v>1348</v>
      </c>
      <c r="C261" t="s">
        <v>1348</v>
      </c>
    </row>
    <row r="262" spans="1:3">
      <c r="A262" t="s">
        <v>100</v>
      </c>
      <c r="B262" t="s">
        <v>1350</v>
      </c>
      <c r="C262" t="s">
        <v>1350</v>
      </c>
    </row>
    <row r="263" spans="1:3">
      <c r="A263" t="s">
        <v>1679</v>
      </c>
      <c r="B263" t="s">
        <v>1680</v>
      </c>
      <c r="C263" t="s">
        <v>1680</v>
      </c>
    </row>
    <row r="264" spans="1:3">
      <c r="A264" t="s">
        <v>1355</v>
      </c>
      <c r="B264" t="s">
        <v>1356</v>
      </c>
      <c r="C264" t="s">
        <v>1356</v>
      </c>
    </row>
    <row r="265" spans="1:3">
      <c r="A265" t="s">
        <v>1357</v>
      </c>
      <c r="B265" t="s">
        <v>1358</v>
      </c>
      <c r="C265" t="s">
        <v>1358</v>
      </c>
    </row>
    <row r="266" spans="1:3">
      <c r="A266" t="s">
        <v>86</v>
      </c>
      <c r="B266" t="s">
        <v>1359</v>
      </c>
      <c r="C266" t="s">
        <v>1359</v>
      </c>
    </row>
    <row r="267" spans="1:3">
      <c r="A267" t="s">
        <v>1360</v>
      </c>
      <c r="B267" t="s">
        <v>1361</v>
      </c>
      <c r="C267" t="s">
        <v>1361</v>
      </c>
    </row>
    <row r="268" spans="1:3">
      <c r="A268" t="s">
        <v>97</v>
      </c>
      <c r="B268" t="s">
        <v>1351</v>
      </c>
      <c r="C268" t="s">
        <v>1351</v>
      </c>
    </row>
    <row r="269" spans="1:3">
      <c r="A269" t="s">
        <v>1376</v>
      </c>
      <c r="B269" t="s">
        <v>1377</v>
      </c>
      <c r="C269" t="s">
        <v>1377</v>
      </c>
    </row>
    <row r="270" spans="1:3">
      <c r="A270" t="s">
        <v>77</v>
      </c>
      <c r="B270" t="s">
        <v>1397</v>
      </c>
      <c r="C270" t="s">
        <v>1397</v>
      </c>
    </row>
    <row r="271" spans="1:3">
      <c r="A271" t="s">
        <v>1312</v>
      </c>
      <c r="B271" t="s">
        <v>1313</v>
      </c>
      <c r="C271" t="s">
        <v>1313</v>
      </c>
    </row>
    <row r="272" spans="1:3">
      <c r="A272" t="s">
        <v>1300</v>
      </c>
      <c r="B272" t="s">
        <v>1301</v>
      </c>
      <c r="C272" t="s">
        <v>1301</v>
      </c>
    </row>
    <row r="273" spans="1:3">
      <c r="A273" t="s">
        <v>156</v>
      </c>
      <c r="B273" t="s">
        <v>1304</v>
      </c>
      <c r="C273" t="s">
        <v>1304</v>
      </c>
    </row>
    <row r="274" spans="1:3">
      <c r="A274" t="s">
        <v>1302</v>
      </c>
      <c r="B274" t="s">
        <v>1303</v>
      </c>
      <c r="C274" t="s">
        <v>1303</v>
      </c>
    </row>
    <row r="275" spans="1:3">
      <c r="A275" t="s">
        <v>1298</v>
      </c>
      <c r="B275" t="s">
        <v>1299</v>
      </c>
      <c r="C275" t="s">
        <v>1299</v>
      </c>
    </row>
    <row r="276" spans="1:3">
      <c r="A276" t="s">
        <v>1306</v>
      </c>
      <c r="B276" t="s">
        <v>1307</v>
      </c>
      <c r="C276" t="s">
        <v>1307</v>
      </c>
    </row>
    <row r="277" spans="1:3">
      <c r="A277" t="s">
        <v>1308</v>
      </c>
      <c r="B277" t="s">
        <v>1309</v>
      </c>
      <c r="C277" t="s">
        <v>1309</v>
      </c>
    </row>
    <row r="278" spans="1:3">
      <c r="A278" t="s">
        <v>155</v>
      </c>
      <c r="B278" t="s">
        <v>1305</v>
      </c>
      <c r="C278" t="s">
        <v>1305</v>
      </c>
    </row>
    <row r="279" spans="1:3">
      <c r="A279" t="s">
        <v>83</v>
      </c>
      <c r="B279" t="s">
        <v>1382</v>
      </c>
      <c r="C279" t="s">
        <v>1382</v>
      </c>
    </row>
    <row r="280" spans="1:3">
      <c r="A280" t="s">
        <v>76</v>
      </c>
      <c r="B280" t="s">
        <v>1398</v>
      </c>
      <c r="C280" t="s">
        <v>1398</v>
      </c>
    </row>
    <row r="281" spans="1:3">
      <c r="A281" t="s">
        <v>1410</v>
      </c>
      <c r="B281" t="s">
        <v>1411</v>
      </c>
      <c r="C281" t="s">
        <v>1411</v>
      </c>
    </row>
    <row r="282" spans="1:3">
      <c r="A282" t="s">
        <v>1135</v>
      </c>
      <c r="B282" t="s">
        <v>1136</v>
      </c>
      <c r="C282" t="s">
        <v>1136</v>
      </c>
    </row>
    <row r="283" spans="1:3">
      <c r="A283" t="s">
        <v>1368</v>
      </c>
      <c r="B283" t="s">
        <v>1369</v>
      </c>
      <c r="C283" t="s">
        <v>1369</v>
      </c>
    </row>
    <row r="284" spans="1:3">
      <c r="A284" t="s">
        <v>1383</v>
      </c>
      <c r="B284" t="s">
        <v>1384</v>
      </c>
      <c r="C284" t="s">
        <v>1384</v>
      </c>
    </row>
    <row r="285" spans="1:3">
      <c r="A285" t="s">
        <v>1366</v>
      </c>
      <c r="B285" t="s">
        <v>1367</v>
      </c>
      <c r="C285" t="s">
        <v>1367</v>
      </c>
    </row>
    <row r="286" spans="1:3">
      <c r="A286" t="s">
        <v>1362</v>
      </c>
      <c r="B286" t="s">
        <v>1363</v>
      </c>
      <c r="C286" t="s">
        <v>1363</v>
      </c>
    </row>
    <row r="287" spans="1:3">
      <c r="A287" t="s">
        <v>1364</v>
      </c>
      <c r="B287" t="s">
        <v>1365</v>
      </c>
      <c r="C287" t="s">
        <v>1365</v>
      </c>
    </row>
    <row r="288" spans="1:3">
      <c r="A288" t="s">
        <v>1370</v>
      </c>
      <c r="B288" t="s">
        <v>1371</v>
      </c>
      <c r="C288" t="s">
        <v>1371</v>
      </c>
    </row>
    <row r="289" spans="1:3">
      <c r="A289" t="s">
        <v>1387</v>
      </c>
      <c r="B289" t="s">
        <v>1388</v>
      </c>
      <c r="C289" t="s">
        <v>1388</v>
      </c>
    </row>
    <row r="290" spans="1:3">
      <c r="A290" t="s">
        <v>82</v>
      </c>
      <c r="B290" t="s">
        <v>1389</v>
      </c>
      <c r="C290" t="s">
        <v>1389</v>
      </c>
    </row>
    <row r="291" spans="1:3">
      <c r="A291" t="s">
        <v>256</v>
      </c>
      <c r="B291" t="s">
        <v>1133</v>
      </c>
      <c r="C291" t="s">
        <v>1133</v>
      </c>
    </row>
    <row r="292" spans="1:3">
      <c r="A292" t="s">
        <v>255</v>
      </c>
      <c r="B292" t="s">
        <v>1134</v>
      </c>
      <c r="C292" t="s">
        <v>1134</v>
      </c>
    </row>
    <row r="293" spans="1:3">
      <c r="A293" t="s">
        <v>28</v>
      </c>
      <c r="B293" t="s">
        <v>1505</v>
      </c>
      <c r="C293" t="s">
        <v>1505</v>
      </c>
    </row>
    <row r="294" spans="1:3">
      <c r="A294" t="s">
        <v>1119</v>
      </c>
      <c r="B294" t="s">
        <v>1120</v>
      </c>
      <c r="C294" t="s">
        <v>1120</v>
      </c>
    </row>
    <row r="295" spans="1:3">
      <c r="A295" t="s">
        <v>1380</v>
      </c>
      <c r="B295" t="s">
        <v>1381</v>
      </c>
      <c r="C295" t="s">
        <v>1381</v>
      </c>
    </row>
    <row r="296" spans="1:3">
      <c r="A296" t="s">
        <v>1385</v>
      </c>
      <c r="B296" t="s">
        <v>1386</v>
      </c>
      <c r="C296" t="s">
        <v>1386</v>
      </c>
    </row>
    <row r="297" spans="1:3">
      <c r="A297" t="s">
        <v>81</v>
      </c>
      <c r="B297" t="s">
        <v>1390</v>
      </c>
      <c r="C297" t="s">
        <v>1390</v>
      </c>
    </row>
    <row r="298" spans="1:3">
      <c r="A298" t="s">
        <v>1402</v>
      </c>
      <c r="B298" t="s">
        <v>1403</v>
      </c>
      <c r="C298" t="s">
        <v>1403</v>
      </c>
    </row>
    <row r="299" spans="1:3">
      <c r="A299" t="s">
        <v>1393</v>
      </c>
      <c r="B299" t="s">
        <v>1394</v>
      </c>
      <c r="C299" t="s">
        <v>1394</v>
      </c>
    </row>
    <row r="300" spans="1:3">
      <c r="A300" t="s">
        <v>1408</v>
      </c>
      <c r="B300" t="s">
        <v>1409</v>
      </c>
      <c r="C300" t="s">
        <v>1409</v>
      </c>
    </row>
    <row r="301" spans="1:3">
      <c r="A301" t="s">
        <v>78</v>
      </c>
      <c r="B301" t="s">
        <v>1392</v>
      </c>
      <c r="C301" t="s">
        <v>1392</v>
      </c>
    </row>
    <row r="302" spans="1:3">
      <c r="A302" t="s">
        <v>74</v>
      </c>
      <c r="B302" t="s">
        <v>1399</v>
      </c>
      <c r="C302" t="s">
        <v>1399</v>
      </c>
    </row>
    <row r="303" spans="1:3">
      <c r="A303" t="s">
        <v>1413</v>
      </c>
      <c r="B303" t="s">
        <v>1414</v>
      </c>
      <c r="C303" t="s">
        <v>1414</v>
      </c>
    </row>
    <row r="304" spans="1:3">
      <c r="A304" t="s">
        <v>80</v>
      </c>
      <c r="B304" t="s">
        <v>1391</v>
      </c>
      <c r="C304" t="s">
        <v>1391</v>
      </c>
    </row>
    <row r="305" spans="1:3">
      <c r="A305" t="s">
        <v>70</v>
      </c>
      <c r="B305" t="s">
        <v>1412</v>
      </c>
      <c r="C305" t="s">
        <v>1412</v>
      </c>
    </row>
    <row r="306" spans="1:3">
      <c r="A306" t="s">
        <v>1372</v>
      </c>
      <c r="B306" t="s">
        <v>1373</v>
      </c>
      <c r="C306" t="s">
        <v>1373</v>
      </c>
    </row>
    <row r="307" spans="1:3">
      <c r="A307" t="s">
        <v>72</v>
      </c>
      <c r="B307" t="s">
        <v>1405</v>
      </c>
      <c r="C307" t="s">
        <v>1405</v>
      </c>
    </row>
    <row r="308" spans="1:3">
      <c r="A308" t="s">
        <v>1400</v>
      </c>
      <c r="B308" t="s">
        <v>1401</v>
      </c>
      <c r="C308" t="s">
        <v>1401</v>
      </c>
    </row>
    <row r="309" spans="1:3">
      <c r="A309" t="s">
        <v>1395</v>
      </c>
      <c r="B309" t="s">
        <v>1396</v>
      </c>
      <c r="C309" t="s">
        <v>1396</v>
      </c>
    </row>
    <row r="310" spans="1:3">
      <c r="A310" t="s">
        <v>1452</v>
      </c>
      <c r="B310" t="s">
        <v>1453</v>
      </c>
      <c r="C310" t="s">
        <v>1453</v>
      </c>
    </row>
    <row r="311" spans="1:3">
      <c r="A311" t="s">
        <v>1450</v>
      </c>
      <c r="B311" t="s">
        <v>1451</v>
      </c>
      <c r="C311" t="s">
        <v>1451</v>
      </c>
    </row>
    <row r="312" spans="1:3">
      <c r="A312" t="s">
        <v>1127</v>
      </c>
      <c r="B312" t="s">
        <v>1128</v>
      </c>
      <c r="C312" t="s">
        <v>1128</v>
      </c>
    </row>
    <row r="313" spans="1:3">
      <c r="A313" t="s">
        <v>170</v>
      </c>
      <c r="B313" t="s">
        <v>1284</v>
      </c>
      <c r="C313" t="s">
        <v>1284</v>
      </c>
    </row>
    <row r="314" spans="1:3">
      <c r="A314" t="s">
        <v>106</v>
      </c>
      <c r="B314" t="s">
        <v>1346</v>
      </c>
      <c r="C314" t="s">
        <v>1346</v>
      </c>
    </row>
    <row r="315" spans="1:3">
      <c r="A315" t="s">
        <v>1129</v>
      </c>
      <c r="B315" t="s">
        <v>1130</v>
      </c>
      <c r="C315" t="s">
        <v>1130</v>
      </c>
    </row>
    <row r="316" spans="1:3">
      <c r="A316" t="s">
        <v>73</v>
      </c>
      <c r="B316" t="s">
        <v>1404</v>
      </c>
      <c r="C316" t="s">
        <v>1404</v>
      </c>
    </row>
    <row r="317" spans="1:3">
      <c r="A317" t="s">
        <v>101</v>
      </c>
      <c r="B317" t="s">
        <v>1349</v>
      </c>
      <c r="C317" t="s">
        <v>1349</v>
      </c>
    </row>
    <row r="318" spans="1:3">
      <c r="A318" t="s">
        <v>761</v>
      </c>
      <c r="B318" t="s">
        <v>1131</v>
      </c>
      <c r="C318" t="s">
        <v>1131</v>
      </c>
    </row>
    <row r="319" spans="1:3">
      <c r="A319" t="s">
        <v>1457</v>
      </c>
      <c r="B319" t="s">
        <v>1458</v>
      </c>
      <c r="C319" t="s">
        <v>1458</v>
      </c>
    </row>
    <row r="320" spans="1:3">
      <c r="A320" t="s">
        <v>1454</v>
      </c>
      <c r="B320" t="s">
        <v>1455</v>
      </c>
      <c r="C320" t="s">
        <v>1455</v>
      </c>
    </row>
    <row r="321" spans="1:3">
      <c r="A321" t="s">
        <v>1448</v>
      </c>
      <c r="B321" t="s">
        <v>1449</v>
      </c>
      <c r="C321" t="s">
        <v>1449</v>
      </c>
    </row>
    <row r="322" spans="1:3">
      <c r="A322" t="s">
        <v>1446</v>
      </c>
      <c r="B322" t="s">
        <v>1447</v>
      </c>
      <c r="C322" t="s">
        <v>1447</v>
      </c>
    </row>
    <row r="323" spans="1:3">
      <c r="A323" t="s">
        <v>1459</v>
      </c>
      <c r="B323" t="s">
        <v>1460</v>
      </c>
      <c r="C323" t="s">
        <v>1460</v>
      </c>
    </row>
    <row r="324" spans="1:3">
      <c r="A324" t="s">
        <v>67</v>
      </c>
      <c r="B324" t="s">
        <v>1456</v>
      </c>
      <c r="C324" t="s">
        <v>1456</v>
      </c>
    </row>
    <row r="325" spans="1:3">
      <c r="A325" t="s">
        <v>54</v>
      </c>
      <c r="B325" t="s">
        <v>1466</v>
      </c>
      <c r="C325" t="s">
        <v>1466</v>
      </c>
    </row>
    <row r="326" spans="1:3">
      <c r="A326" t="s">
        <v>63</v>
      </c>
      <c r="B326" t="s">
        <v>1461</v>
      </c>
      <c r="C326" t="s">
        <v>1461</v>
      </c>
    </row>
    <row r="327" spans="1:3">
      <c r="A327" t="s">
        <v>105</v>
      </c>
      <c r="B327" t="s">
        <v>1347</v>
      </c>
      <c r="C327" t="s">
        <v>1347</v>
      </c>
    </row>
    <row r="328" spans="1:3">
      <c r="A328" t="s">
        <v>57</v>
      </c>
      <c r="B328" t="s">
        <v>1465</v>
      </c>
      <c r="C328" t="s">
        <v>1465</v>
      </c>
    </row>
    <row r="329" spans="1:3">
      <c r="A329" t="s">
        <v>46</v>
      </c>
      <c r="B329" t="s">
        <v>1475</v>
      </c>
      <c r="C329" t="s">
        <v>1475</v>
      </c>
    </row>
    <row r="330" spans="1:3">
      <c r="A330" t="s">
        <v>1472</v>
      </c>
      <c r="B330" t="s">
        <v>1473</v>
      </c>
      <c r="C330" t="s">
        <v>1473</v>
      </c>
    </row>
    <row r="331" spans="1:3">
      <c r="A331" t="s">
        <v>360</v>
      </c>
      <c r="B331" t="s">
        <v>1470</v>
      </c>
      <c r="C331" t="s">
        <v>1470</v>
      </c>
    </row>
    <row r="332" spans="1:3">
      <c r="A332" t="s">
        <v>41</v>
      </c>
      <c r="B332" t="s">
        <v>1482</v>
      </c>
      <c r="C332" t="s">
        <v>1482</v>
      </c>
    </row>
    <row r="333" spans="1:3">
      <c r="A333" t="s">
        <v>1479</v>
      </c>
      <c r="B333" t="s">
        <v>1480</v>
      </c>
      <c r="C333" t="s">
        <v>1480</v>
      </c>
    </row>
    <row r="334" spans="1:3">
      <c r="A334" t="s">
        <v>53</v>
      </c>
      <c r="B334" t="s">
        <v>1467</v>
      </c>
      <c r="C334" t="s">
        <v>1467</v>
      </c>
    </row>
    <row r="335" spans="1:3">
      <c r="A335" t="s">
        <v>62</v>
      </c>
      <c r="B335" t="s">
        <v>1462</v>
      </c>
      <c r="C335" t="s">
        <v>1462</v>
      </c>
    </row>
    <row r="336" spans="1:3">
      <c r="A336" t="s">
        <v>42</v>
      </c>
      <c r="B336" t="s">
        <v>1481</v>
      </c>
      <c r="C336" t="s">
        <v>1481</v>
      </c>
    </row>
    <row r="337" spans="1:3">
      <c r="A337" t="s">
        <v>50</v>
      </c>
      <c r="B337" t="s">
        <v>1469</v>
      </c>
      <c r="C337" t="s">
        <v>1469</v>
      </c>
    </row>
    <row r="338" spans="1:3">
      <c r="A338" t="s">
        <v>60</v>
      </c>
      <c r="B338" t="s">
        <v>1464</v>
      </c>
      <c r="C338" t="s">
        <v>1464</v>
      </c>
    </row>
    <row r="339" spans="1:3">
      <c r="A339" t="s">
        <v>48</v>
      </c>
      <c r="B339" t="s">
        <v>1471</v>
      </c>
      <c r="C339" t="s">
        <v>1471</v>
      </c>
    </row>
    <row r="340" spans="1:3">
      <c r="A340" t="s">
        <v>1476</v>
      </c>
      <c r="B340" t="s">
        <v>1477</v>
      </c>
      <c r="C340" t="s">
        <v>1477</v>
      </c>
    </row>
    <row r="341" spans="1:3">
      <c r="A341" t="s">
        <v>1483</v>
      </c>
      <c r="B341" t="s">
        <v>1484</v>
      </c>
      <c r="C341" t="s">
        <v>1484</v>
      </c>
    </row>
    <row r="342" spans="1:3">
      <c r="A342" t="s">
        <v>38</v>
      </c>
      <c r="B342" t="s">
        <v>1491</v>
      </c>
      <c r="C342" t="s">
        <v>1491</v>
      </c>
    </row>
    <row r="343" spans="1:3">
      <c r="A343" t="s">
        <v>1506</v>
      </c>
      <c r="B343" t="s">
        <v>1507</v>
      </c>
      <c r="C343" t="s">
        <v>1507</v>
      </c>
    </row>
    <row r="344" spans="1:3">
      <c r="A344" t="s">
        <v>36</v>
      </c>
      <c r="B344" t="s">
        <v>1494</v>
      </c>
      <c r="C344" t="s">
        <v>1494</v>
      </c>
    </row>
    <row r="345" spans="1:3">
      <c r="A345" t="s">
        <v>40</v>
      </c>
      <c r="B345" t="s">
        <v>1487</v>
      </c>
      <c r="C345" t="s">
        <v>1487</v>
      </c>
    </row>
    <row r="346" spans="1:3">
      <c r="A346" t="s">
        <v>1492</v>
      </c>
      <c r="B346" t="s">
        <v>1493</v>
      </c>
      <c r="C346" t="s">
        <v>1493</v>
      </c>
    </row>
    <row r="347" spans="1:3">
      <c r="A347" t="s">
        <v>33</v>
      </c>
      <c r="B347" t="s">
        <v>1496</v>
      </c>
      <c r="C347" t="s">
        <v>1496</v>
      </c>
    </row>
    <row r="348" spans="1:3">
      <c r="A348" t="s">
        <v>1406</v>
      </c>
      <c r="B348" t="s">
        <v>1407</v>
      </c>
      <c r="C348" t="s">
        <v>1407</v>
      </c>
    </row>
    <row r="349" spans="1:3">
      <c r="A349" t="s">
        <v>166</v>
      </c>
      <c r="B349" t="s">
        <v>1285</v>
      </c>
      <c r="C349" t="s">
        <v>1285</v>
      </c>
    </row>
    <row r="350" spans="1:3">
      <c r="A350" t="s">
        <v>1242</v>
      </c>
      <c r="B350" t="s">
        <v>1243</v>
      </c>
      <c r="C350" t="s">
        <v>1243</v>
      </c>
    </row>
    <row r="351" spans="1:3">
      <c r="A351" t="s">
        <v>1236</v>
      </c>
      <c r="B351" t="s">
        <v>1237</v>
      </c>
      <c r="C351" t="s">
        <v>1237</v>
      </c>
    </row>
    <row r="352" spans="1:3">
      <c r="A352" t="s">
        <v>1240</v>
      </c>
      <c r="B352" t="s">
        <v>1241</v>
      </c>
      <c r="C352" t="s">
        <v>1241</v>
      </c>
    </row>
    <row r="353" spans="1:3">
      <c r="A353" t="s">
        <v>1238</v>
      </c>
      <c r="B353" t="s">
        <v>1239</v>
      </c>
      <c r="C353" t="s">
        <v>1239</v>
      </c>
    </row>
    <row r="354" spans="1:3">
      <c r="A354" t="s">
        <v>154</v>
      </c>
      <c r="B354" t="s">
        <v>1314</v>
      </c>
      <c r="C354" t="s">
        <v>1314</v>
      </c>
    </row>
    <row r="355" spans="1:3">
      <c r="A355" t="s">
        <v>1248</v>
      </c>
      <c r="B355" t="s">
        <v>1249</v>
      </c>
      <c r="C355" t="s">
        <v>1249</v>
      </c>
    </row>
    <row r="356" spans="1:3">
      <c r="A356" t="s">
        <v>1244</v>
      </c>
      <c r="B356" t="s">
        <v>1245</v>
      </c>
      <c r="C356" t="s">
        <v>1245</v>
      </c>
    </row>
    <row r="357" spans="1:3">
      <c r="A357" t="s">
        <v>1246</v>
      </c>
      <c r="B357" t="s">
        <v>1247</v>
      </c>
      <c r="C357" t="s">
        <v>1247</v>
      </c>
    </row>
    <row r="358" spans="1:3">
      <c r="A358" t="s">
        <v>31</v>
      </c>
      <c r="B358" t="s">
        <v>1498</v>
      </c>
      <c r="C358" t="s">
        <v>1498</v>
      </c>
    </row>
    <row r="359" spans="1:3">
      <c r="A359" t="s">
        <v>1499</v>
      </c>
      <c r="B359" t="s">
        <v>1500</v>
      </c>
      <c r="C359" t="s">
        <v>1500</v>
      </c>
    </row>
    <row r="360" spans="1:3">
      <c r="A360" t="s">
        <v>1485</v>
      </c>
      <c r="B360" t="s">
        <v>1486</v>
      </c>
      <c r="C360" t="s">
        <v>1486</v>
      </c>
    </row>
    <row r="361" spans="1:3">
      <c r="A361" t="s">
        <v>35</v>
      </c>
      <c r="B361" t="s">
        <v>1495</v>
      </c>
      <c r="C361" t="s">
        <v>1495</v>
      </c>
    </row>
    <row r="362" spans="1:3">
      <c r="A362" t="s">
        <v>1502</v>
      </c>
      <c r="B362" t="s">
        <v>1503</v>
      </c>
      <c r="C362" t="s">
        <v>1503</v>
      </c>
    </row>
    <row r="363" spans="1:3">
      <c r="A363" t="s">
        <v>336</v>
      </c>
      <c r="B363" t="s">
        <v>1488</v>
      </c>
      <c r="C363" t="s">
        <v>1488</v>
      </c>
    </row>
    <row r="364" spans="1:3">
      <c r="A364" t="s">
        <v>29</v>
      </c>
      <c r="B364" t="s">
        <v>1504</v>
      </c>
      <c r="C364" t="s">
        <v>1504</v>
      </c>
    </row>
    <row r="365" spans="1:3">
      <c r="A365" t="s">
        <v>27</v>
      </c>
      <c r="B365" t="s">
        <v>1508</v>
      </c>
      <c r="C365" t="s">
        <v>1508</v>
      </c>
    </row>
    <row r="366" spans="1:3">
      <c r="A366" t="s">
        <v>32</v>
      </c>
      <c r="B366" t="s">
        <v>1497</v>
      </c>
      <c r="C366" t="s">
        <v>1497</v>
      </c>
    </row>
    <row r="367" spans="1:3">
      <c r="A367" t="s">
        <v>1489</v>
      </c>
      <c r="B367" t="s">
        <v>1490</v>
      </c>
      <c r="C367" t="s">
        <v>1490</v>
      </c>
    </row>
    <row r="368" spans="1:3">
      <c r="A368" t="s">
        <v>1509</v>
      </c>
      <c r="B368" t="s">
        <v>1510</v>
      </c>
      <c r="C368" t="s">
        <v>1510</v>
      </c>
    </row>
    <row r="369" spans="1:3">
      <c r="A369" t="s">
        <v>1511</v>
      </c>
      <c r="B369" t="s">
        <v>1512</v>
      </c>
      <c r="C369" t="s">
        <v>1512</v>
      </c>
    </row>
    <row r="370" spans="1:3">
      <c r="A370" t="s">
        <v>442</v>
      </c>
      <c r="B370" t="s">
        <v>1352</v>
      </c>
      <c r="C370" t="s">
        <v>1352</v>
      </c>
    </row>
    <row r="371" spans="1:3">
      <c r="A371" t="s">
        <v>95</v>
      </c>
      <c r="B371" t="s">
        <v>1354</v>
      </c>
      <c r="C371" t="s">
        <v>1354</v>
      </c>
    </row>
    <row r="372" spans="1:3">
      <c r="A372" t="s">
        <v>439</v>
      </c>
      <c r="B372" t="s">
        <v>1353</v>
      </c>
      <c r="C372" t="s">
        <v>1353</v>
      </c>
    </row>
    <row r="373" spans="1:3">
      <c r="A373" t="s">
        <v>1523</v>
      </c>
      <c r="B373" t="s">
        <v>1524</v>
      </c>
      <c r="C373" t="s">
        <v>1524</v>
      </c>
    </row>
    <row r="374" spans="1:3">
      <c r="A374" t="s">
        <v>1516</v>
      </c>
      <c r="B374" t="s">
        <v>1517</v>
      </c>
      <c r="C374" t="s">
        <v>1517</v>
      </c>
    </row>
    <row r="375" spans="1:3">
      <c r="A375" t="s">
        <v>293</v>
      </c>
      <c r="B375" t="s">
        <v>1513</v>
      </c>
      <c r="C375" t="s">
        <v>1513</v>
      </c>
    </row>
    <row r="376" spans="1:3">
      <c r="A376" t="s">
        <v>12</v>
      </c>
      <c r="B376" t="s">
        <v>1520</v>
      </c>
      <c r="C376" t="s">
        <v>1520</v>
      </c>
    </row>
    <row r="377" spans="1:3">
      <c r="A377" t="s">
        <v>13</v>
      </c>
      <c r="B377" t="s">
        <v>1515</v>
      </c>
      <c r="C377" t="s">
        <v>1515</v>
      </c>
    </row>
    <row r="378" spans="1:3">
      <c r="A378" t="s">
        <v>1535</v>
      </c>
      <c r="B378" t="s">
        <v>1536</v>
      </c>
      <c r="C378" t="s">
        <v>1536</v>
      </c>
    </row>
  </sheetData>
  <sheetProtection algorithmName="SHA-512" hashValue="RWwDc9yFaSQK1u/KcrV0FGRS7jf0Mnb3TT71qQuHzvkpatOgzpcRZWNteeWTcg+UtvYQuu83qBbawQLblC7HiA==" saltValue="hvX3k2wWqaXnUzQKpNDKqw==" spinCount="100000" sheet="1" objects="1" scenarios="1"/>
  <pageMargins left="0.7" right="0.7" top="0.75" bottom="0.75" header="0.3" footer="0.3"/>
  <tableParts count="1">
    <tablePart r:id="rId1"/>
  </tablePart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C4"/>
  <sheetViews>
    <sheetView workbookViewId="0">
      <selection activeCell="A2" sqref="A2:C4"/>
    </sheetView>
  </sheetViews>
  <sheetFormatPr defaultRowHeight="15"/>
  <cols>
    <col min="1" max="1" width="22.7109375" bestFit="1" customWidth="1"/>
    <col min="2" max="2" width="13.42578125" bestFit="1" customWidth="1"/>
    <col min="3" max="3" width="16" bestFit="1" customWidth="1"/>
  </cols>
  <sheetData>
    <row r="1" spans="1:3">
      <c r="A1" t="s">
        <v>1065</v>
      </c>
      <c r="B1" t="s">
        <v>763</v>
      </c>
      <c r="C1" t="s">
        <v>762</v>
      </c>
    </row>
    <row r="2" spans="1:3">
      <c r="A2" t="s">
        <v>1066</v>
      </c>
      <c r="B2" t="s">
        <v>1066</v>
      </c>
      <c r="C2" t="s">
        <v>1066</v>
      </c>
    </row>
    <row r="3" spans="1:3">
      <c r="A3" t="s">
        <v>1067</v>
      </c>
      <c r="B3" t="s">
        <v>1067</v>
      </c>
      <c r="C3" t="s">
        <v>1067</v>
      </c>
    </row>
    <row r="4" spans="1:3">
      <c r="A4" t="s">
        <v>33</v>
      </c>
      <c r="B4" t="s">
        <v>33</v>
      </c>
      <c r="C4" t="s">
        <v>33</v>
      </c>
    </row>
  </sheetData>
  <sheetProtection algorithmName="SHA-512" hashValue="YFdvoWdHaNuis+Bhw0hSHUTBbpOp5R3jJciGvA/dEVd38hRXyESxLFadokpv+ut8YY+tN5avro0iU47k+p+rqA==" saltValue="HgnTqmqk0hfpTMOW1teT5Q==" spinCount="100000" sheet="1" objects="1" scenarios="1"/>
  <pageMargins left="0.7" right="0.7" top="0.75" bottom="0.75" header="0.3" footer="0.3"/>
  <tableParts count="1">
    <tablePart r:id="rId1"/>
  </tablePart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C4"/>
  <sheetViews>
    <sheetView workbookViewId="0">
      <selection activeCell="B2" sqref="B2:B4"/>
    </sheetView>
  </sheetViews>
  <sheetFormatPr defaultRowHeight="15"/>
  <cols>
    <col min="1" max="1" width="29.140625" bestFit="1" customWidth="1"/>
    <col min="2" max="2" width="13.42578125" bestFit="1" customWidth="1"/>
    <col min="3" max="3" width="16" bestFit="1" customWidth="1"/>
  </cols>
  <sheetData>
    <row r="1" spans="1:3">
      <c r="A1" t="s">
        <v>1060</v>
      </c>
      <c r="B1" t="s">
        <v>763</v>
      </c>
      <c r="C1" t="s">
        <v>762</v>
      </c>
    </row>
    <row r="2" spans="1:3">
      <c r="A2" t="s">
        <v>1061</v>
      </c>
      <c r="B2" t="s">
        <v>1062</v>
      </c>
      <c r="C2" t="s">
        <v>1062</v>
      </c>
    </row>
    <row r="3" spans="1:3">
      <c r="A3" t="s">
        <v>1063</v>
      </c>
      <c r="B3" t="s">
        <v>1063</v>
      </c>
      <c r="C3" t="s">
        <v>1063</v>
      </c>
    </row>
    <row r="4" spans="1:3">
      <c r="A4" t="s">
        <v>1064</v>
      </c>
      <c r="B4" t="s">
        <v>1064</v>
      </c>
      <c r="C4" t="s">
        <v>1064</v>
      </c>
    </row>
  </sheetData>
  <sheetProtection algorithmName="SHA-512" hashValue="mlxp+1n0Vo3cMLI/YKxsSCG1vcHE7oPYWhbR7YOihxNNARkFuOVWdSv4TERUDXW4mqpHSCCkO3ZGJYG2J0NPHg==" saltValue="vezPnGjwSPWttVBxu5tv7Q==" spinCount="100000" sheet="1" objects="1" scenarios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D7EDF2"/>
  </sheetPr>
  <dimension ref="A1:X200"/>
  <sheetViews>
    <sheetView showGridLines="0" zoomScale="90" zoomScaleNormal="90" workbookViewId="0">
      <selection activeCell="B2" sqref="B2"/>
    </sheetView>
  </sheetViews>
  <sheetFormatPr defaultRowHeight="15"/>
  <cols>
    <col min="1" max="1" width="18.42578125" style="6" customWidth="1"/>
    <col min="2" max="2" width="18.42578125" customWidth="1"/>
    <col min="3" max="5" width="16.140625" customWidth="1"/>
    <col min="6" max="6" width="14" bestFit="1" customWidth="1"/>
    <col min="7" max="7" width="19.5703125" bestFit="1" customWidth="1"/>
    <col min="8" max="8" width="19.28515625" style="11" customWidth="1"/>
    <col min="9" max="9" width="18.42578125" bestFit="1" customWidth="1"/>
    <col min="10" max="10" width="15.7109375" bestFit="1" customWidth="1"/>
    <col min="11" max="11" width="15.7109375" style="11" customWidth="1"/>
    <col min="12" max="12" width="10.42578125" bestFit="1" customWidth="1"/>
    <col min="13" max="13" width="18.140625" bestFit="1" customWidth="1"/>
    <col min="14" max="14" width="13.5703125" bestFit="1" customWidth="1"/>
    <col min="15" max="15" width="21.5703125" bestFit="1" customWidth="1"/>
    <col min="16" max="16" width="12.85546875" bestFit="1" customWidth="1"/>
    <col min="17" max="17" width="12" bestFit="1" customWidth="1"/>
    <col min="18" max="18" width="15.42578125" style="11" bestFit="1" customWidth="1"/>
    <col min="19" max="19" width="11" bestFit="1" customWidth="1"/>
    <col min="20" max="20" width="14.42578125" style="11" bestFit="1" customWidth="1"/>
    <col min="21" max="21" width="19.140625" bestFit="1" customWidth="1"/>
    <col min="22" max="22" width="26.85546875" bestFit="1" customWidth="1"/>
    <col min="23" max="23" width="18.140625" bestFit="1" customWidth="1"/>
    <col min="24" max="24" width="3.85546875" customWidth="1"/>
    <col min="26" max="26" width="17.28515625" customWidth="1"/>
  </cols>
  <sheetData>
    <row r="1" spans="1:24" s="11" customFormat="1" ht="16.5">
      <c r="A1" s="163" t="str">
        <f>CONCATENATE(IF(Settings!$B$6="bg","Опасни товари","Dangerous Goods"),REPT(" ",600))</f>
        <v xml:space="preserve">Dangerous Goods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67"/>
    </row>
    <row r="2" spans="1:24" s="11" customFormat="1">
      <c r="A2" s="68" t="str">
        <f>IF(Settings!$B$6="bg","Име","Given name")</f>
        <v>Given name</v>
      </c>
      <c r="B2" s="102"/>
      <c r="C2" s="69"/>
      <c r="D2" s="70" t="str">
        <f>IF(Settings!$B$6="bg","Телефон","Phone")</f>
        <v>Phone</v>
      </c>
      <c r="E2" s="102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71"/>
    </row>
    <row r="3" spans="1:24" s="11" customFormat="1">
      <c r="A3" s="68" t="str">
        <f>IF(Settings!$B$6="bg","Фамилия","Family name")</f>
        <v>Family name</v>
      </c>
      <c r="B3" s="102"/>
      <c r="C3" s="69"/>
      <c r="D3" s="70" t="str">
        <f>IF(Settings!$B$6="bg","Факс","Fax")</f>
        <v>Fax</v>
      </c>
      <c r="E3" s="102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71"/>
    </row>
    <row r="4" spans="1:24" s="11" customFormat="1">
      <c r="A4" s="68" t="str">
        <f>IF(Settings!$B$6="bg","Местоположение","Location")</f>
        <v>Location</v>
      </c>
      <c r="B4" s="102"/>
      <c r="C4" s="69"/>
      <c r="D4" s="70" t="str">
        <f>IF(Settings!B8="bg","Е-Поща","Email")</f>
        <v>Email</v>
      </c>
      <c r="E4" s="102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71"/>
    </row>
    <row r="5" spans="1:24" s="11" customFormat="1">
      <c r="A5" s="72"/>
      <c r="B5" s="69"/>
      <c r="C5" s="69"/>
      <c r="D5" s="73" t="str">
        <f>IF(Settings!$B$6="bg","URL","URL")</f>
        <v>URL</v>
      </c>
      <c r="E5" s="102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71"/>
    </row>
    <row r="6" spans="1:24" s="11" customFormat="1">
      <c r="A6" s="68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71"/>
    </row>
    <row r="7" spans="1:24" s="12" customFormat="1">
      <c r="A7" s="109" t="str">
        <f>IF(Settings!$B$6="bg","Товарене","Port of loading")</f>
        <v>Port of loading</v>
      </c>
      <c r="B7" s="110" t="str">
        <f>IF(Settings!$B$6="bg","Разтоварване","Port of discharge")</f>
        <v>Port of discharge</v>
      </c>
      <c r="C7" s="110" t="str">
        <f>IF(Settings!$B$6="bg","Тр. документ","Transport document")</f>
        <v>Transport document</v>
      </c>
      <c r="D7" s="110" t="str">
        <f>IF(Settings!$B$6="bg","Тр. оборудване","Transport unit")</f>
        <v>Transport unit</v>
      </c>
      <c r="E7" s="110" t="str">
        <f>IF(Settings!$B$6="bg","Брой опаковки","Number of packages")</f>
        <v>Number of packages</v>
      </c>
      <c r="F7" s="110" t="str">
        <f>IF(Settings!$B$6="bg","Тип опаковка","Package Тype")</f>
        <v>Package Тype</v>
      </c>
      <c r="G7" s="110" t="str">
        <f>IF(Settings!$B$6="bg","Референтен номер","Textual reference")</f>
        <v>Textual reference</v>
      </c>
      <c r="H7" s="110" t="str">
        <f>IF(Settings!$B$6="bg","Описание","Booking reference")</f>
        <v>Booking reference</v>
      </c>
      <c r="I7" s="110" t="str">
        <f>IF(Settings!$B$6="bg","DG класификация","Classification type")</f>
        <v>Classification type</v>
      </c>
      <c r="J7" s="74" t="str">
        <f>IF(Settings!$B$6="bg","IMO hazard клас","IMO Hazard class")</f>
        <v>IMO Hazard class</v>
      </c>
      <c r="K7" s="110" t="str">
        <f>IF(Settings!$B$6="bg","Маркировки","Shipping marks")</f>
        <v>Shipping marks</v>
      </c>
      <c r="L7" s="110" t="str">
        <f>IF(Settings!$B$6="bg","UN номер","UN number")</f>
        <v>UN number</v>
      </c>
      <c r="M7" s="110" t="str">
        <f>IF(Settings!$B$6="bg","Пакетирана група","Packing group")</f>
        <v>Packing group</v>
      </c>
      <c r="N7" s="110" t="str">
        <f>IF(Settings!$B$6="bg","Доп. рискове","Additional risks")</f>
        <v>Additional risks</v>
      </c>
      <c r="O7" s="110" t="str">
        <f>IF(Settings!$B$6="bg","t на възпламеняване","Flashpoint")</f>
        <v>Flashpoint</v>
      </c>
      <c r="P7" s="110" t="str">
        <f>IF(Settings!$B$6="bg","MARPOL код","MARPOL pollution code")</f>
        <v>MARPOL pollution code</v>
      </c>
      <c r="Q7" s="110" t="str">
        <f>IF(Settings!$B$6="bg","Бруто тегло","Gross weight")</f>
        <v>Gross weight</v>
      </c>
      <c r="R7" s="110" t="str">
        <f>IF(Settings!$B$6="bg","Ед. бруто тегло","Gross weight measure")</f>
        <v>Gross weight measure</v>
      </c>
      <c r="S7" s="110" t="str">
        <f>IF(Settings!$B$6="bg","Нето тегло","Net weight")</f>
        <v>Net weight</v>
      </c>
      <c r="T7" s="110" t="str">
        <f>IF(Settings!$B$6="bg","Ед. нето тегло","Nett weight measure")</f>
        <v>Nett weight measure</v>
      </c>
      <c r="U7" s="110" t="str">
        <f>IF(Settings!$B$6="bg","Аварийни действия","EmS")</f>
        <v>EmS</v>
      </c>
      <c r="V7" s="110" t="str">
        <f>IF(Settings!$B$6="bg","Местоположение на борда","Location on board")</f>
        <v>Location on board</v>
      </c>
      <c r="W7" s="110" t="str">
        <f>IF(Settings!$B$6="bg","Доп. информация","Additional information")</f>
        <v>Additional information</v>
      </c>
      <c r="X7" s="75"/>
    </row>
    <row r="8" spans="1:24">
      <c r="A8" s="106"/>
      <c r="B8" s="106"/>
      <c r="C8" s="102"/>
      <c r="D8" s="102"/>
      <c r="E8" s="102"/>
      <c r="F8" s="52"/>
      <c r="G8" s="102"/>
      <c r="H8" s="102"/>
      <c r="I8" s="52"/>
      <c r="J8" s="52"/>
      <c r="K8" s="102"/>
      <c r="L8" s="102"/>
      <c r="M8" s="52"/>
      <c r="N8" s="102"/>
      <c r="O8" s="102"/>
      <c r="P8" s="52"/>
      <c r="Q8" s="102"/>
      <c r="R8" s="52"/>
      <c r="S8" s="102"/>
      <c r="T8" s="52"/>
      <c r="U8" s="102"/>
      <c r="V8" s="102"/>
      <c r="W8" s="102"/>
      <c r="X8" s="71"/>
    </row>
    <row r="9" spans="1:24">
      <c r="A9" s="106"/>
      <c r="B9" s="106"/>
      <c r="C9" s="102"/>
      <c r="D9" s="102"/>
      <c r="E9" s="102"/>
      <c r="F9" s="52"/>
      <c r="G9" s="102"/>
      <c r="H9" s="102"/>
      <c r="I9" s="52"/>
      <c r="J9" s="52"/>
      <c r="K9" s="102"/>
      <c r="L9" s="102"/>
      <c r="M9" s="52"/>
      <c r="N9" s="102"/>
      <c r="O9" s="102"/>
      <c r="P9" s="52"/>
      <c r="Q9" s="102"/>
      <c r="R9" s="52"/>
      <c r="S9" s="102"/>
      <c r="T9" s="52"/>
      <c r="U9" s="102"/>
      <c r="V9" s="102"/>
      <c r="W9" s="102"/>
      <c r="X9" s="71"/>
    </row>
    <row r="10" spans="1:24">
      <c r="A10" s="106"/>
      <c r="B10" s="106"/>
      <c r="C10" s="102"/>
      <c r="D10" s="102"/>
      <c r="E10" s="102"/>
      <c r="F10" s="52"/>
      <c r="G10" s="102"/>
      <c r="H10" s="102"/>
      <c r="I10" s="52"/>
      <c r="J10" s="52"/>
      <c r="K10" s="102"/>
      <c r="L10" s="102"/>
      <c r="M10" s="52"/>
      <c r="N10" s="102"/>
      <c r="O10" s="102"/>
      <c r="P10" s="52"/>
      <c r="Q10" s="102"/>
      <c r="R10" s="52"/>
      <c r="S10" s="102"/>
      <c r="T10" s="52"/>
      <c r="U10" s="102"/>
      <c r="V10" s="102"/>
      <c r="W10" s="102"/>
      <c r="X10" s="71"/>
    </row>
    <row r="11" spans="1:24">
      <c r="A11" s="106"/>
      <c r="B11" s="106"/>
      <c r="C11" s="102"/>
      <c r="D11" s="102"/>
      <c r="E11" s="102"/>
      <c r="F11" s="52"/>
      <c r="G11" s="102"/>
      <c r="H11" s="102"/>
      <c r="I11" s="52"/>
      <c r="J11" s="52"/>
      <c r="K11" s="102"/>
      <c r="L11" s="102"/>
      <c r="M11" s="52"/>
      <c r="N11" s="102"/>
      <c r="O11" s="102"/>
      <c r="P11" s="52"/>
      <c r="Q11" s="102"/>
      <c r="R11" s="52"/>
      <c r="S11" s="102"/>
      <c r="T11" s="52"/>
      <c r="U11" s="102"/>
      <c r="V11" s="102"/>
      <c r="W11" s="102"/>
      <c r="X11" s="71"/>
    </row>
    <row r="12" spans="1:24">
      <c r="A12" s="106"/>
      <c r="B12" s="106"/>
      <c r="C12" s="102"/>
      <c r="D12" s="102"/>
      <c r="E12" s="102"/>
      <c r="F12" s="52"/>
      <c r="G12" s="102"/>
      <c r="H12" s="102"/>
      <c r="I12" s="52"/>
      <c r="J12" s="52"/>
      <c r="K12" s="102"/>
      <c r="L12" s="102"/>
      <c r="M12" s="52"/>
      <c r="N12" s="102"/>
      <c r="O12" s="102"/>
      <c r="P12" s="52"/>
      <c r="Q12" s="102"/>
      <c r="R12" s="52"/>
      <c r="S12" s="102"/>
      <c r="T12" s="52"/>
      <c r="U12" s="102"/>
      <c r="V12" s="102"/>
      <c r="W12" s="102"/>
      <c r="X12" s="71"/>
    </row>
    <row r="13" spans="1:24">
      <c r="A13" s="106"/>
      <c r="B13" s="106"/>
      <c r="C13" s="102"/>
      <c r="D13" s="102"/>
      <c r="E13" s="102"/>
      <c r="F13" s="52"/>
      <c r="G13" s="102"/>
      <c r="H13" s="102"/>
      <c r="I13" s="52"/>
      <c r="J13" s="52"/>
      <c r="K13" s="102"/>
      <c r="L13" s="102"/>
      <c r="M13" s="52"/>
      <c r="N13" s="102"/>
      <c r="O13" s="102"/>
      <c r="P13" s="52"/>
      <c r="Q13" s="102"/>
      <c r="R13" s="52"/>
      <c r="S13" s="102"/>
      <c r="T13" s="52"/>
      <c r="U13" s="102"/>
      <c r="V13" s="102"/>
      <c r="W13" s="102"/>
      <c r="X13" s="71"/>
    </row>
    <row r="14" spans="1:24">
      <c r="A14" s="106"/>
      <c r="B14" s="106"/>
      <c r="C14" s="102"/>
      <c r="D14" s="102"/>
      <c r="E14" s="102"/>
      <c r="F14" s="52"/>
      <c r="G14" s="102"/>
      <c r="H14" s="102"/>
      <c r="I14" s="52"/>
      <c r="J14" s="52"/>
      <c r="K14" s="102"/>
      <c r="L14" s="102"/>
      <c r="M14" s="52"/>
      <c r="N14" s="102"/>
      <c r="O14" s="102"/>
      <c r="P14" s="52"/>
      <c r="Q14" s="102"/>
      <c r="R14" s="52"/>
      <c r="S14" s="102"/>
      <c r="T14" s="52"/>
      <c r="U14" s="102"/>
      <c r="V14" s="102"/>
      <c r="W14" s="102"/>
      <c r="X14" s="71"/>
    </row>
    <row r="15" spans="1:24">
      <c r="A15" s="106"/>
      <c r="B15" s="106"/>
      <c r="C15" s="102"/>
      <c r="D15" s="102"/>
      <c r="E15" s="102"/>
      <c r="F15" s="52"/>
      <c r="G15" s="102"/>
      <c r="H15" s="102"/>
      <c r="I15" s="52"/>
      <c r="J15" s="52"/>
      <c r="K15" s="102"/>
      <c r="L15" s="102"/>
      <c r="M15" s="52"/>
      <c r="N15" s="102"/>
      <c r="O15" s="102"/>
      <c r="P15" s="52"/>
      <c r="Q15" s="102"/>
      <c r="R15" s="52"/>
      <c r="S15" s="102"/>
      <c r="T15" s="52"/>
      <c r="U15" s="102"/>
      <c r="V15" s="102"/>
      <c r="W15" s="102"/>
      <c r="X15" s="71"/>
    </row>
    <row r="16" spans="1:24">
      <c r="A16" s="106"/>
      <c r="B16" s="106"/>
      <c r="C16" s="102"/>
      <c r="D16" s="102"/>
      <c r="E16" s="102"/>
      <c r="F16" s="52"/>
      <c r="G16" s="102"/>
      <c r="H16" s="102"/>
      <c r="I16" s="52"/>
      <c r="J16" s="52"/>
      <c r="K16" s="102"/>
      <c r="L16" s="102"/>
      <c r="M16" s="52"/>
      <c r="N16" s="102"/>
      <c r="O16" s="102"/>
      <c r="P16" s="52"/>
      <c r="Q16" s="102"/>
      <c r="R16" s="52"/>
      <c r="S16" s="102"/>
      <c r="T16" s="52"/>
      <c r="U16" s="102"/>
      <c r="V16" s="102"/>
      <c r="W16" s="102"/>
      <c r="X16" s="71"/>
    </row>
    <row r="17" spans="1:24">
      <c r="A17" s="106"/>
      <c r="B17" s="106"/>
      <c r="C17" s="102"/>
      <c r="D17" s="102"/>
      <c r="E17" s="102"/>
      <c r="F17" s="52"/>
      <c r="G17" s="102"/>
      <c r="H17" s="102"/>
      <c r="I17" s="52"/>
      <c r="J17" s="52"/>
      <c r="K17" s="102"/>
      <c r="L17" s="102"/>
      <c r="M17" s="52"/>
      <c r="N17" s="102"/>
      <c r="O17" s="102"/>
      <c r="P17" s="52"/>
      <c r="Q17" s="102"/>
      <c r="R17" s="52"/>
      <c r="S17" s="102"/>
      <c r="T17" s="52"/>
      <c r="U17" s="102"/>
      <c r="V17" s="102"/>
      <c r="W17" s="102"/>
      <c r="X17" s="71"/>
    </row>
    <row r="18" spans="1:24">
      <c r="A18" s="106"/>
      <c r="B18" s="106"/>
      <c r="C18" s="102"/>
      <c r="D18" s="102"/>
      <c r="E18" s="102"/>
      <c r="F18" s="52"/>
      <c r="G18" s="102"/>
      <c r="H18" s="102"/>
      <c r="I18" s="52"/>
      <c r="J18" s="52"/>
      <c r="K18" s="102"/>
      <c r="L18" s="102"/>
      <c r="M18" s="52"/>
      <c r="N18" s="102"/>
      <c r="O18" s="102"/>
      <c r="P18" s="52"/>
      <c r="Q18" s="102"/>
      <c r="R18" s="52"/>
      <c r="S18" s="102"/>
      <c r="T18" s="52"/>
      <c r="U18" s="102"/>
      <c r="V18" s="102"/>
      <c r="W18" s="102"/>
      <c r="X18" s="71"/>
    </row>
    <row r="19" spans="1:24">
      <c r="A19" s="106"/>
      <c r="B19" s="106"/>
      <c r="C19" s="102"/>
      <c r="D19" s="102"/>
      <c r="E19" s="102"/>
      <c r="F19" s="52"/>
      <c r="G19" s="102"/>
      <c r="H19" s="102"/>
      <c r="I19" s="52"/>
      <c r="J19" s="52"/>
      <c r="K19" s="102"/>
      <c r="L19" s="102"/>
      <c r="M19" s="52"/>
      <c r="N19" s="102"/>
      <c r="O19" s="102"/>
      <c r="P19" s="52"/>
      <c r="Q19" s="102"/>
      <c r="R19" s="52"/>
      <c r="S19" s="102"/>
      <c r="T19" s="52"/>
      <c r="U19" s="102"/>
      <c r="V19" s="102"/>
      <c r="W19" s="102"/>
      <c r="X19" s="71"/>
    </row>
    <row r="20" spans="1:24">
      <c r="A20" s="106"/>
      <c r="B20" s="106"/>
      <c r="C20" s="102"/>
      <c r="D20" s="102"/>
      <c r="E20" s="102"/>
      <c r="F20" s="52"/>
      <c r="G20" s="102"/>
      <c r="H20" s="102"/>
      <c r="I20" s="52"/>
      <c r="J20" s="52"/>
      <c r="K20" s="102"/>
      <c r="L20" s="102"/>
      <c r="M20" s="52"/>
      <c r="N20" s="102"/>
      <c r="O20" s="102"/>
      <c r="P20" s="52"/>
      <c r="Q20" s="102"/>
      <c r="R20" s="52"/>
      <c r="S20" s="102"/>
      <c r="T20" s="52"/>
      <c r="U20" s="102"/>
      <c r="V20" s="102"/>
      <c r="W20" s="102"/>
      <c r="X20" s="71"/>
    </row>
    <row r="21" spans="1:24">
      <c r="A21" s="106"/>
      <c r="B21" s="106"/>
      <c r="C21" s="102"/>
      <c r="D21" s="102"/>
      <c r="E21" s="102"/>
      <c r="F21" s="52"/>
      <c r="G21" s="102"/>
      <c r="H21" s="102"/>
      <c r="I21" s="52"/>
      <c r="J21" s="52"/>
      <c r="K21" s="102"/>
      <c r="L21" s="102"/>
      <c r="M21" s="52"/>
      <c r="N21" s="102"/>
      <c r="O21" s="102"/>
      <c r="P21" s="52"/>
      <c r="Q21" s="102"/>
      <c r="R21" s="52"/>
      <c r="S21" s="102"/>
      <c r="T21" s="52"/>
      <c r="U21" s="102"/>
      <c r="V21" s="102"/>
      <c r="W21" s="102"/>
      <c r="X21" s="71"/>
    </row>
    <row r="22" spans="1:24">
      <c r="A22" s="106"/>
      <c r="B22" s="106"/>
      <c r="C22" s="102"/>
      <c r="D22" s="102"/>
      <c r="E22" s="102"/>
      <c r="F22" s="52"/>
      <c r="G22" s="102"/>
      <c r="H22" s="102"/>
      <c r="I22" s="52"/>
      <c r="J22" s="52"/>
      <c r="K22" s="102"/>
      <c r="L22" s="102"/>
      <c r="M22" s="52"/>
      <c r="N22" s="102"/>
      <c r="O22" s="102"/>
      <c r="P22" s="52"/>
      <c r="Q22" s="102"/>
      <c r="R22" s="52"/>
      <c r="S22" s="102"/>
      <c r="T22" s="52"/>
      <c r="U22" s="102"/>
      <c r="V22" s="102"/>
      <c r="W22" s="102"/>
      <c r="X22" s="71"/>
    </row>
    <row r="23" spans="1:24">
      <c r="A23" s="106"/>
      <c r="B23" s="106"/>
      <c r="C23" s="102"/>
      <c r="D23" s="102"/>
      <c r="E23" s="102"/>
      <c r="F23" s="52"/>
      <c r="G23" s="102"/>
      <c r="H23" s="102"/>
      <c r="I23" s="52"/>
      <c r="J23" s="52"/>
      <c r="K23" s="102"/>
      <c r="L23" s="102"/>
      <c r="M23" s="52"/>
      <c r="N23" s="102"/>
      <c r="O23" s="102"/>
      <c r="P23" s="52"/>
      <c r="Q23" s="102"/>
      <c r="R23" s="52"/>
      <c r="S23" s="102"/>
      <c r="T23" s="52"/>
      <c r="U23" s="102"/>
      <c r="V23" s="102"/>
      <c r="W23" s="102"/>
      <c r="X23" s="71"/>
    </row>
    <row r="24" spans="1:24">
      <c r="A24" s="106"/>
      <c r="B24" s="106"/>
      <c r="C24" s="102"/>
      <c r="D24" s="102"/>
      <c r="E24" s="102"/>
      <c r="F24" s="52"/>
      <c r="G24" s="102"/>
      <c r="H24" s="102"/>
      <c r="I24" s="52"/>
      <c r="J24" s="52"/>
      <c r="K24" s="102"/>
      <c r="L24" s="102"/>
      <c r="M24" s="52"/>
      <c r="N24" s="102"/>
      <c r="O24" s="102"/>
      <c r="P24" s="52"/>
      <c r="Q24" s="102"/>
      <c r="R24" s="52"/>
      <c r="S24" s="102"/>
      <c r="T24" s="52"/>
      <c r="U24" s="102"/>
      <c r="V24" s="102"/>
      <c r="W24" s="102"/>
      <c r="X24" s="71"/>
    </row>
    <row r="25" spans="1:24" s="11" customFormat="1">
      <c r="A25" s="106"/>
      <c r="B25" s="106"/>
      <c r="C25" s="102"/>
      <c r="D25" s="102"/>
      <c r="E25" s="102"/>
      <c r="F25" s="52"/>
      <c r="G25" s="102"/>
      <c r="H25" s="102"/>
      <c r="I25" s="52"/>
      <c r="J25" s="52"/>
      <c r="K25" s="102"/>
      <c r="L25" s="102"/>
      <c r="M25" s="52"/>
      <c r="N25" s="102"/>
      <c r="O25" s="102"/>
      <c r="P25" s="52"/>
      <c r="Q25" s="102"/>
      <c r="R25" s="52"/>
      <c r="S25" s="102"/>
      <c r="T25" s="52"/>
      <c r="U25" s="102"/>
      <c r="V25" s="102"/>
      <c r="W25" s="102"/>
      <c r="X25" s="71"/>
    </row>
    <row r="26" spans="1:24" s="11" customFormat="1">
      <c r="A26" s="106"/>
      <c r="B26" s="106"/>
      <c r="C26" s="102"/>
      <c r="D26" s="102"/>
      <c r="E26" s="102"/>
      <c r="F26" s="52"/>
      <c r="G26" s="102"/>
      <c r="H26" s="102"/>
      <c r="I26" s="52"/>
      <c r="J26" s="52"/>
      <c r="K26" s="102"/>
      <c r="L26" s="102"/>
      <c r="M26" s="52"/>
      <c r="N26" s="102"/>
      <c r="O26" s="102"/>
      <c r="P26" s="52"/>
      <c r="Q26" s="102"/>
      <c r="R26" s="52"/>
      <c r="S26" s="102"/>
      <c r="T26" s="52"/>
      <c r="U26" s="102"/>
      <c r="V26" s="102"/>
      <c r="W26" s="102"/>
      <c r="X26" s="71"/>
    </row>
    <row r="27" spans="1:24" s="11" customFormat="1">
      <c r="A27" s="106"/>
      <c r="B27" s="106"/>
      <c r="C27" s="102"/>
      <c r="D27" s="102"/>
      <c r="E27" s="102"/>
      <c r="F27" s="52"/>
      <c r="G27" s="102"/>
      <c r="H27" s="102"/>
      <c r="I27" s="52"/>
      <c r="J27" s="52"/>
      <c r="K27" s="102"/>
      <c r="L27" s="102"/>
      <c r="M27" s="52"/>
      <c r="N27" s="102"/>
      <c r="O27" s="102"/>
      <c r="P27" s="52"/>
      <c r="Q27" s="102"/>
      <c r="R27" s="52"/>
      <c r="S27" s="102"/>
      <c r="T27" s="52"/>
      <c r="U27" s="102"/>
      <c r="V27" s="102"/>
      <c r="W27" s="102"/>
      <c r="X27" s="71"/>
    </row>
    <row r="28" spans="1:24" s="11" customFormat="1">
      <c r="A28" s="106"/>
      <c r="B28" s="106"/>
      <c r="C28" s="102"/>
      <c r="D28" s="102"/>
      <c r="E28" s="102"/>
      <c r="F28" s="52"/>
      <c r="G28" s="102"/>
      <c r="H28" s="102"/>
      <c r="I28" s="52"/>
      <c r="J28" s="52"/>
      <c r="K28" s="102"/>
      <c r="L28" s="102"/>
      <c r="M28" s="52"/>
      <c r="N28" s="102"/>
      <c r="O28" s="102"/>
      <c r="P28" s="52"/>
      <c r="Q28" s="102"/>
      <c r="R28" s="52"/>
      <c r="S28" s="102"/>
      <c r="T28" s="52"/>
      <c r="U28" s="102"/>
      <c r="V28" s="102"/>
      <c r="W28" s="102"/>
      <c r="X28" s="71"/>
    </row>
    <row r="29" spans="1:24" s="11" customFormat="1">
      <c r="A29" s="106"/>
      <c r="B29" s="106"/>
      <c r="C29" s="102"/>
      <c r="D29" s="102"/>
      <c r="E29" s="102"/>
      <c r="F29" s="52"/>
      <c r="G29" s="102"/>
      <c r="H29" s="102"/>
      <c r="I29" s="52"/>
      <c r="J29" s="52"/>
      <c r="K29" s="102"/>
      <c r="L29" s="102"/>
      <c r="M29" s="52"/>
      <c r="N29" s="102"/>
      <c r="O29" s="102"/>
      <c r="P29" s="52"/>
      <c r="Q29" s="102"/>
      <c r="R29" s="52"/>
      <c r="S29" s="102"/>
      <c r="T29" s="52"/>
      <c r="U29" s="102"/>
      <c r="V29" s="102"/>
      <c r="W29" s="102"/>
      <c r="X29" s="71"/>
    </row>
    <row r="30" spans="1:24" s="11" customFormat="1">
      <c r="A30" s="106"/>
      <c r="B30" s="106"/>
      <c r="C30" s="102"/>
      <c r="D30" s="102"/>
      <c r="E30" s="102"/>
      <c r="F30" s="52"/>
      <c r="G30" s="102"/>
      <c r="H30" s="102"/>
      <c r="I30" s="52"/>
      <c r="J30" s="52"/>
      <c r="K30" s="102"/>
      <c r="L30" s="102"/>
      <c r="M30" s="52"/>
      <c r="N30" s="102"/>
      <c r="O30" s="102"/>
      <c r="P30" s="52"/>
      <c r="Q30" s="102"/>
      <c r="R30" s="52"/>
      <c r="S30" s="102"/>
      <c r="T30" s="52"/>
      <c r="U30" s="102"/>
      <c r="V30" s="102"/>
      <c r="W30" s="102"/>
      <c r="X30" s="71"/>
    </row>
    <row r="31" spans="1:24" s="11" customFormat="1">
      <c r="A31" s="106"/>
      <c r="B31" s="106"/>
      <c r="C31" s="102"/>
      <c r="D31" s="102"/>
      <c r="E31" s="102"/>
      <c r="F31" s="52"/>
      <c r="G31" s="102"/>
      <c r="H31" s="102"/>
      <c r="I31" s="52"/>
      <c r="J31" s="52"/>
      <c r="K31" s="102"/>
      <c r="L31" s="102"/>
      <c r="M31" s="52"/>
      <c r="N31" s="102"/>
      <c r="O31" s="102"/>
      <c r="P31" s="52"/>
      <c r="Q31" s="102"/>
      <c r="R31" s="52"/>
      <c r="S31" s="102"/>
      <c r="T31" s="52"/>
      <c r="U31" s="102"/>
      <c r="V31" s="102"/>
      <c r="W31" s="102"/>
      <c r="X31" s="71"/>
    </row>
    <row r="32" spans="1:24" s="11" customFormat="1">
      <c r="A32" s="106"/>
      <c r="B32" s="106"/>
      <c r="C32" s="102"/>
      <c r="D32" s="102"/>
      <c r="E32" s="102"/>
      <c r="F32" s="52"/>
      <c r="G32" s="102"/>
      <c r="H32" s="102"/>
      <c r="I32" s="52"/>
      <c r="J32" s="52"/>
      <c r="K32" s="102"/>
      <c r="L32" s="102"/>
      <c r="M32" s="52"/>
      <c r="N32" s="102"/>
      <c r="O32" s="102"/>
      <c r="P32" s="52"/>
      <c r="Q32" s="102"/>
      <c r="R32" s="52"/>
      <c r="S32" s="102"/>
      <c r="T32" s="52"/>
      <c r="U32" s="102"/>
      <c r="V32" s="102"/>
      <c r="W32" s="102"/>
      <c r="X32" s="71"/>
    </row>
    <row r="33" spans="1:24" s="11" customFormat="1">
      <c r="A33" s="106"/>
      <c r="B33" s="106"/>
      <c r="C33" s="102"/>
      <c r="D33" s="102"/>
      <c r="E33" s="102"/>
      <c r="F33" s="52"/>
      <c r="G33" s="102"/>
      <c r="H33" s="102"/>
      <c r="I33" s="52"/>
      <c r="J33" s="52"/>
      <c r="K33" s="102"/>
      <c r="L33" s="102"/>
      <c r="M33" s="52"/>
      <c r="N33" s="102"/>
      <c r="O33" s="102"/>
      <c r="P33" s="52"/>
      <c r="Q33" s="102"/>
      <c r="R33" s="52"/>
      <c r="S33" s="102"/>
      <c r="T33" s="52"/>
      <c r="U33" s="102"/>
      <c r="V33" s="102"/>
      <c r="W33" s="102"/>
      <c r="X33" s="71"/>
    </row>
    <row r="34" spans="1:24" s="11" customFormat="1">
      <c r="A34" s="106"/>
      <c r="B34" s="106"/>
      <c r="C34" s="102"/>
      <c r="D34" s="102"/>
      <c r="E34" s="102"/>
      <c r="F34" s="52"/>
      <c r="G34" s="102"/>
      <c r="H34" s="102"/>
      <c r="I34" s="52"/>
      <c r="J34" s="52"/>
      <c r="K34" s="102"/>
      <c r="L34" s="102"/>
      <c r="M34" s="52"/>
      <c r="N34" s="102"/>
      <c r="O34" s="102"/>
      <c r="P34" s="52"/>
      <c r="Q34" s="102"/>
      <c r="R34" s="52"/>
      <c r="S34" s="102"/>
      <c r="T34" s="52"/>
      <c r="U34" s="102"/>
      <c r="V34" s="102"/>
      <c r="W34" s="102"/>
      <c r="X34" s="71"/>
    </row>
    <row r="35" spans="1:24" s="11" customFormat="1">
      <c r="A35" s="106"/>
      <c r="B35" s="106"/>
      <c r="C35" s="102"/>
      <c r="D35" s="102"/>
      <c r="E35" s="102"/>
      <c r="F35" s="52"/>
      <c r="G35" s="102"/>
      <c r="H35" s="102"/>
      <c r="I35" s="52"/>
      <c r="J35" s="52"/>
      <c r="K35" s="102"/>
      <c r="L35" s="102"/>
      <c r="M35" s="52"/>
      <c r="N35" s="102"/>
      <c r="O35" s="102"/>
      <c r="P35" s="52"/>
      <c r="Q35" s="102"/>
      <c r="R35" s="52"/>
      <c r="S35" s="102"/>
      <c r="T35" s="52"/>
      <c r="U35" s="102"/>
      <c r="V35" s="102"/>
      <c r="W35" s="102"/>
      <c r="X35" s="71"/>
    </row>
    <row r="36" spans="1:24" s="11" customFormat="1">
      <c r="A36" s="106"/>
      <c r="B36" s="106"/>
      <c r="C36" s="102"/>
      <c r="D36" s="102"/>
      <c r="E36" s="102"/>
      <c r="F36" s="52"/>
      <c r="G36" s="102"/>
      <c r="H36" s="102"/>
      <c r="I36" s="52"/>
      <c r="J36" s="52"/>
      <c r="K36" s="102"/>
      <c r="L36" s="102"/>
      <c r="M36" s="52"/>
      <c r="N36" s="102"/>
      <c r="O36" s="102"/>
      <c r="P36" s="52"/>
      <c r="Q36" s="102"/>
      <c r="R36" s="52"/>
      <c r="S36" s="102"/>
      <c r="T36" s="52"/>
      <c r="U36" s="102"/>
      <c r="V36" s="102"/>
      <c r="W36" s="102"/>
      <c r="X36" s="71"/>
    </row>
    <row r="37" spans="1:24" s="11" customFormat="1">
      <c r="A37" s="106"/>
      <c r="B37" s="106"/>
      <c r="C37" s="102"/>
      <c r="D37" s="102"/>
      <c r="E37" s="102"/>
      <c r="F37" s="52"/>
      <c r="G37" s="102"/>
      <c r="H37" s="102"/>
      <c r="I37" s="52"/>
      <c r="J37" s="52"/>
      <c r="K37" s="102"/>
      <c r="L37" s="102"/>
      <c r="M37" s="52"/>
      <c r="N37" s="102"/>
      <c r="O37" s="102"/>
      <c r="P37" s="52"/>
      <c r="Q37" s="102"/>
      <c r="R37" s="52"/>
      <c r="S37" s="102"/>
      <c r="T37" s="52"/>
      <c r="U37" s="102"/>
      <c r="V37" s="102"/>
      <c r="W37" s="102"/>
      <c r="X37" s="71"/>
    </row>
    <row r="38" spans="1:24" s="11" customFormat="1">
      <c r="A38" s="106"/>
      <c r="B38" s="106"/>
      <c r="C38" s="102"/>
      <c r="D38" s="102"/>
      <c r="E38" s="102"/>
      <c r="F38" s="52"/>
      <c r="G38" s="102"/>
      <c r="H38" s="102"/>
      <c r="I38" s="52"/>
      <c r="J38" s="52"/>
      <c r="K38" s="102"/>
      <c r="L38" s="102"/>
      <c r="M38" s="52"/>
      <c r="N38" s="102"/>
      <c r="O38" s="102"/>
      <c r="P38" s="52"/>
      <c r="Q38" s="102"/>
      <c r="R38" s="52"/>
      <c r="S38" s="102"/>
      <c r="T38" s="52"/>
      <c r="U38" s="102"/>
      <c r="V38" s="102"/>
      <c r="W38" s="102"/>
      <c r="X38" s="71"/>
    </row>
    <row r="39" spans="1:24" s="11" customFormat="1">
      <c r="A39" s="106"/>
      <c r="B39" s="106"/>
      <c r="C39" s="102"/>
      <c r="D39" s="102"/>
      <c r="E39" s="102"/>
      <c r="F39" s="52"/>
      <c r="G39" s="102"/>
      <c r="H39" s="102"/>
      <c r="I39" s="52"/>
      <c r="J39" s="52"/>
      <c r="K39" s="102"/>
      <c r="L39" s="102"/>
      <c r="M39" s="52"/>
      <c r="N39" s="102"/>
      <c r="O39" s="102"/>
      <c r="P39" s="52"/>
      <c r="Q39" s="102"/>
      <c r="R39" s="52"/>
      <c r="S39" s="102"/>
      <c r="T39" s="52"/>
      <c r="U39" s="102"/>
      <c r="V39" s="102"/>
      <c r="W39" s="102"/>
      <c r="X39" s="71"/>
    </row>
    <row r="40" spans="1:24" s="11" customFormat="1">
      <c r="A40" s="106"/>
      <c r="B40" s="106"/>
      <c r="C40" s="102"/>
      <c r="D40" s="102"/>
      <c r="E40" s="102"/>
      <c r="F40" s="52"/>
      <c r="G40" s="102"/>
      <c r="H40" s="102"/>
      <c r="I40" s="52"/>
      <c r="J40" s="52"/>
      <c r="K40" s="102"/>
      <c r="L40" s="102"/>
      <c r="M40" s="52"/>
      <c r="N40" s="102"/>
      <c r="O40" s="102"/>
      <c r="P40" s="52"/>
      <c r="Q40" s="102"/>
      <c r="R40" s="52"/>
      <c r="S40" s="102"/>
      <c r="T40" s="52"/>
      <c r="U40" s="102"/>
      <c r="V40" s="102"/>
      <c r="W40" s="102"/>
      <c r="X40" s="71"/>
    </row>
    <row r="41" spans="1:24" s="11" customFormat="1">
      <c r="A41" s="106"/>
      <c r="B41" s="106"/>
      <c r="C41" s="102"/>
      <c r="D41" s="102"/>
      <c r="E41" s="102"/>
      <c r="F41" s="52"/>
      <c r="G41" s="102"/>
      <c r="H41" s="102"/>
      <c r="I41" s="52"/>
      <c r="J41" s="52"/>
      <c r="K41" s="102"/>
      <c r="L41" s="102"/>
      <c r="M41" s="52"/>
      <c r="N41" s="102"/>
      <c r="O41" s="102"/>
      <c r="P41" s="52"/>
      <c r="Q41" s="102"/>
      <c r="R41" s="52"/>
      <c r="S41" s="102"/>
      <c r="T41" s="52"/>
      <c r="U41" s="102"/>
      <c r="V41" s="102"/>
      <c r="W41" s="102"/>
      <c r="X41" s="71"/>
    </row>
    <row r="42" spans="1:24" s="11" customFormat="1">
      <c r="A42" s="106"/>
      <c r="B42" s="106"/>
      <c r="C42" s="102"/>
      <c r="D42" s="102"/>
      <c r="E42" s="102"/>
      <c r="F42" s="52"/>
      <c r="G42" s="102"/>
      <c r="H42" s="102"/>
      <c r="I42" s="52"/>
      <c r="J42" s="52"/>
      <c r="K42" s="102"/>
      <c r="L42" s="102"/>
      <c r="M42" s="52"/>
      <c r="N42" s="102"/>
      <c r="O42" s="102"/>
      <c r="P42" s="52"/>
      <c r="Q42" s="102"/>
      <c r="R42" s="52"/>
      <c r="S42" s="102"/>
      <c r="T42" s="52"/>
      <c r="U42" s="102"/>
      <c r="V42" s="102"/>
      <c r="W42" s="102"/>
      <c r="X42" s="71"/>
    </row>
    <row r="43" spans="1:24" s="11" customFormat="1">
      <c r="A43" s="106"/>
      <c r="B43" s="106"/>
      <c r="C43" s="102"/>
      <c r="D43" s="102"/>
      <c r="E43" s="102"/>
      <c r="F43" s="52"/>
      <c r="G43" s="102"/>
      <c r="H43" s="102"/>
      <c r="I43" s="52"/>
      <c r="J43" s="52"/>
      <c r="K43" s="102"/>
      <c r="L43" s="102"/>
      <c r="M43" s="52"/>
      <c r="N43" s="102"/>
      <c r="O43" s="102"/>
      <c r="P43" s="52"/>
      <c r="Q43" s="102"/>
      <c r="R43" s="52"/>
      <c r="S43" s="102"/>
      <c r="T43" s="52"/>
      <c r="U43" s="102"/>
      <c r="V43" s="102"/>
      <c r="W43" s="102"/>
      <c r="X43" s="71"/>
    </row>
    <row r="44" spans="1:24" s="11" customFormat="1">
      <c r="A44" s="106"/>
      <c r="B44" s="106"/>
      <c r="C44" s="102"/>
      <c r="D44" s="102"/>
      <c r="E44" s="102"/>
      <c r="F44" s="52"/>
      <c r="G44" s="102"/>
      <c r="H44" s="102"/>
      <c r="I44" s="52"/>
      <c r="J44" s="52"/>
      <c r="K44" s="102"/>
      <c r="L44" s="102"/>
      <c r="M44" s="52"/>
      <c r="N44" s="102"/>
      <c r="O44" s="102"/>
      <c r="P44" s="52"/>
      <c r="Q44" s="102"/>
      <c r="R44" s="52"/>
      <c r="S44" s="102"/>
      <c r="T44" s="52"/>
      <c r="U44" s="102"/>
      <c r="V44" s="102"/>
      <c r="W44" s="102"/>
      <c r="X44" s="71"/>
    </row>
    <row r="45" spans="1:24" s="11" customFormat="1">
      <c r="A45" s="106"/>
      <c r="B45" s="106"/>
      <c r="C45" s="102"/>
      <c r="D45" s="102"/>
      <c r="E45" s="102"/>
      <c r="F45" s="52"/>
      <c r="G45" s="102"/>
      <c r="H45" s="102"/>
      <c r="I45" s="52"/>
      <c r="J45" s="52"/>
      <c r="K45" s="102"/>
      <c r="L45" s="102"/>
      <c r="M45" s="52"/>
      <c r="N45" s="102"/>
      <c r="O45" s="102"/>
      <c r="P45" s="52"/>
      <c r="Q45" s="102"/>
      <c r="R45" s="52"/>
      <c r="S45" s="102"/>
      <c r="T45" s="52"/>
      <c r="U45" s="102"/>
      <c r="V45" s="102"/>
      <c r="W45" s="102"/>
      <c r="X45" s="71"/>
    </row>
    <row r="46" spans="1:24" s="11" customFormat="1">
      <c r="A46" s="106"/>
      <c r="B46" s="106"/>
      <c r="C46" s="102"/>
      <c r="D46" s="102"/>
      <c r="E46" s="102"/>
      <c r="F46" s="52"/>
      <c r="G46" s="102"/>
      <c r="H46" s="102"/>
      <c r="I46" s="52"/>
      <c r="J46" s="52"/>
      <c r="K46" s="102"/>
      <c r="L46" s="102"/>
      <c r="M46" s="52"/>
      <c r="N46" s="102"/>
      <c r="O46" s="102"/>
      <c r="P46" s="52"/>
      <c r="Q46" s="102"/>
      <c r="R46" s="52"/>
      <c r="S46" s="102"/>
      <c r="T46" s="52"/>
      <c r="U46" s="102"/>
      <c r="V46" s="102"/>
      <c r="W46" s="102"/>
      <c r="X46" s="71"/>
    </row>
    <row r="47" spans="1:24" s="11" customFormat="1">
      <c r="A47" s="106"/>
      <c r="B47" s="106"/>
      <c r="C47" s="102"/>
      <c r="D47" s="102"/>
      <c r="E47" s="102"/>
      <c r="F47" s="52"/>
      <c r="G47" s="102"/>
      <c r="H47" s="102"/>
      <c r="I47" s="52"/>
      <c r="J47" s="52"/>
      <c r="K47" s="102"/>
      <c r="L47" s="102"/>
      <c r="M47" s="52"/>
      <c r="N47" s="102"/>
      <c r="O47" s="102"/>
      <c r="P47" s="52"/>
      <c r="Q47" s="102"/>
      <c r="R47" s="52"/>
      <c r="S47" s="102"/>
      <c r="T47" s="52"/>
      <c r="U47" s="102"/>
      <c r="V47" s="102"/>
      <c r="W47" s="102"/>
      <c r="X47" s="71"/>
    </row>
    <row r="48" spans="1:24" s="11" customFormat="1">
      <c r="A48" s="106"/>
      <c r="B48" s="106"/>
      <c r="C48" s="102"/>
      <c r="D48" s="102"/>
      <c r="E48" s="102"/>
      <c r="F48" s="52"/>
      <c r="G48" s="102"/>
      <c r="H48" s="102"/>
      <c r="I48" s="52"/>
      <c r="J48" s="52"/>
      <c r="K48" s="102"/>
      <c r="L48" s="102"/>
      <c r="M48" s="52"/>
      <c r="N48" s="102"/>
      <c r="O48" s="102"/>
      <c r="P48" s="52"/>
      <c r="Q48" s="102"/>
      <c r="R48" s="52"/>
      <c r="S48" s="102"/>
      <c r="T48" s="52"/>
      <c r="U48" s="102"/>
      <c r="V48" s="102"/>
      <c r="W48" s="102"/>
      <c r="X48" s="71"/>
    </row>
    <row r="49" spans="1:24" s="11" customFormat="1">
      <c r="A49" s="106"/>
      <c r="B49" s="106"/>
      <c r="C49" s="102"/>
      <c r="D49" s="102"/>
      <c r="E49" s="102"/>
      <c r="F49" s="52"/>
      <c r="G49" s="102"/>
      <c r="H49" s="102"/>
      <c r="I49" s="52"/>
      <c r="J49" s="52"/>
      <c r="K49" s="102"/>
      <c r="L49" s="102"/>
      <c r="M49" s="52"/>
      <c r="N49" s="102"/>
      <c r="O49" s="102"/>
      <c r="P49" s="52"/>
      <c r="Q49" s="102"/>
      <c r="R49" s="52"/>
      <c r="S49" s="102"/>
      <c r="T49" s="52"/>
      <c r="U49" s="102"/>
      <c r="V49" s="102"/>
      <c r="W49" s="102"/>
      <c r="X49" s="71"/>
    </row>
    <row r="50" spans="1:24" s="11" customFormat="1">
      <c r="A50" s="106"/>
      <c r="B50" s="106"/>
      <c r="C50" s="102"/>
      <c r="D50" s="102"/>
      <c r="E50" s="102"/>
      <c r="F50" s="52"/>
      <c r="G50" s="102"/>
      <c r="H50" s="102"/>
      <c r="I50" s="52"/>
      <c r="J50" s="52"/>
      <c r="K50" s="102"/>
      <c r="L50" s="102"/>
      <c r="M50" s="52"/>
      <c r="N50" s="102"/>
      <c r="O50" s="102"/>
      <c r="P50" s="52"/>
      <c r="Q50" s="102"/>
      <c r="R50" s="52"/>
      <c r="S50" s="102"/>
      <c r="T50" s="52"/>
      <c r="U50" s="102"/>
      <c r="V50" s="102"/>
      <c r="W50" s="102"/>
      <c r="X50" s="71"/>
    </row>
    <row r="51" spans="1:24" s="11" customFormat="1">
      <c r="A51" s="106"/>
      <c r="B51" s="106"/>
      <c r="C51" s="102"/>
      <c r="D51" s="102"/>
      <c r="E51" s="102"/>
      <c r="F51" s="52"/>
      <c r="G51" s="102"/>
      <c r="H51" s="102"/>
      <c r="I51" s="52"/>
      <c r="J51" s="52"/>
      <c r="K51" s="102"/>
      <c r="L51" s="102"/>
      <c r="M51" s="52"/>
      <c r="N51" s="102"/>
      <c r="O51" s="102"/>
      <c r="P51" s="52"/>
      <c r="Q51" s="102"/>
      <c r="R51" s="52"/>
      <c r="S51" s="102"/>
      <c r="T51" s="52"/>
      <c r="U51" s="102"/>
      <c r="V51" s="102"/>
      <c r="W51" s="102"/>
      <c r="X51" s="71"/>
    </row>
    <row r="52" spans="1:24" s="11" customFormat="1">
      <c r="A52" s="106"/>
      <c r="B52" s="106"/>
      <c r="C52" s="102"/>
      <c r="D52" s="102"/>
      <c r="E52" s="102"/>
      <c r="F52" s="52"/>
      <c r="G52" s="102"/>
      <c r="H52" s="102"/>
      <c r="I52" s="52"/>
      <c r="J52" s="52"/>
      <c r="K52" s="102"/>
      <c r="L52" s="102"/>
      <c r="M52" s="52"/>
      <c r="N52" s="102"/>
      <c r="O52" s="102"/>
      <c r="P52" s="52"/>
      <c r="Q52" s="102"/>
      <c r="R52" s="52"/>
      <c r="S52" s="102"/>
      <c r="T52" s="52"/>
      <c r="U52" s="102"/>
      <c r="V52" s="102"/>
      <c r="W52" s="102"/>
      <c r="X52" s="71"/>
    </row>
    <row r="53" spans="1:24" s="11" customFormat="1">
      <c r="A53" s="106"/>
      <c r="B53" s="106"/>
      <c r="C53" s="102"/>
      <c r="D53" s="102"/>
      <c r="E53" s="102"/>
      <c r="F53" s="52"/>
      <c r="G53" s="102"/>
      <c r="H53" s="102"/>
      <c r="I53" s="52"/>
      <c r="J53" s="52"/>
      <c r="K53" s="102"/>
      <c r="L53" s="102"/>
      <c r="M53" s="52"/>
      <c r="N53" s="102"/>
      <c r="O53" s="102"/>
      <c r="P53" s="52"/>
      <c r="Q53" s="102"/>
      <c r="R53" s="52"/>
      <c r="S53" s="102"/>
      <c r="T53" s="52"/>
      <c r="U53" s="102"/>
      <c r="V53" s="102"/>
      <c r="W53" s="102"/>
      <c r="X53" s="71"/>
    </row>
    <row r="54" spans="1:24" s="11" customFormat="1">
      <c r="A54" s="106"/>
      <c r="B54" s="106"/>
      <c r="C54" s="102"/>
      <c r="D54" s="102"/>
      <c r="E54" s="102"/>
      <c r="F54" s="52"/>
      <c r="G54" s="102"/>
      <c r="H54" s="102"/>
      <c r="I54" s="52"/>
      <c r="J54" s="52"/>
      <c r="K54" s="102"/>
      <c r="L54" s="102"/>
      <c r="M54" s="52"/>
      <c r="N54" s="102"/>
      <c r="O54" s="102"/>
      <c r="P54" s="52"/>
      <c r="Q54" s="102"/>
      <c r="R54" s="52"/>
      <c r="S54" s="102"/>
      <c r="T54" s="52"/>
      <c r="U54" s="102"/>
      <c r="V54" s="102"/>
      <c r="W54" s="102"/>
      <c r="X54" s="71"/>
    </row>
    <row r="55" spans="1:24" s="11" customFormat="1">
      <c r="A55" s="106"/>
      <c r="B55" s="106"/>
      <c r="C55" s="102"/>
      <c r="D55" s="102"/>
      <c r="E55" s="102"/>
      <c r="F55" s="52"/>
      <c r="G55" s="102"/>
      <c r="H55" s="102"/>
      <c r="I55" s="52"/>
      <c r="J55" s="52"/>
      <c r="K55" s="102"/>
      <c r="L55" s="102"/>
      <c r="M55" s="52"/>
      <c r="N55" s="102"/>
      <c r="O55" s="102"/>
      <c r="P55" s="52"/>
      <c r="Q55" s="102"/>
      <c r="R55" s="52"/>
      <c r="S55" s="102"/>
      <c r="T55" s="52"/>
      <c r="U55" s="102"/>
      <c r="V55" s="102"/>
      <c r="W55" s="102"/>
      <c r="X55" s="71"/>
    </row>
    <row r="56" spans="1:24" s="11" customFormat="1">
      <c r="A56" s="106"/>
      <c r="B56" s="106"/>
      <c r="C56" s="102"/>
      <c r="D56" s="102"/>
      <c r="E56" s="102"/>
      <c r="F56" s="52"/>
      <c r="G56" s="102"/>
      <c r="H56" s="102"/>
      <c r="I56" s="52"/>
      <c r="J56" s="52"/>
      <c r="K56" s="102"/>
      <c r="L56" s="102"/>
      <c r="M56" s="52"/>
      <c r="N56" s="102"/>
      <c r="O56" s="102"/>
      <c r="P56" s="52"/>
      <c r="Q56" s="102"/>
      <c r="R56" s="52"/>
      <c r="S56" s="102"/>
      <c r="T56" s="52"/>
      <c r="U56" s="102"/>
      <c r="V56" s="102"/>
      <c r="W56" s="102"/>
      <c r="X56" s="71"/>
    </row>
    <row r="57" spans="1:24" s="11" customFormat="1">
      <c r="A57" s="106"/>
      <c r="B57" s="106"/>
      <c r="C57" s="102"/>
      <c r="D57" s="102"/>
      <c r="E57" s="102"/>
      <c r="F57" s="52"/>
      <c r="G57" s="102"/>
      <c r="H57" s="102"/>
      <c r="I57" s="52"/>
      <c r="J57" s="52"/>
      <c r="K57" s="102"/>
      <c r="L57" s="102"/>
      <c r="M57" s="52"/>
      <c r="N57" s="102"/>
      <c r="O57" s="102"/>
      <c r="P57" s="52"/>
      <c r="Q57" s="102"/>
      <c r="R57" s="52"/>
      <c r="S57" s="102"/>
      <c r="T57" s="52"/>
      <c r="U57" s="102"/>
      <c r="V57" s="102"/>
      <c r="W57" s="102"/>
      <c r="X57" s="71"/>
    </row>
    <row r="58" spans="1:24" s="11" customFormat="1">
      <c r="A58" s="106"/>
      <c r="B58" s="106"/>
      <c r="C58" s="102"/>
      <c r="D58" s="102"/>
      <c r="E58" s="102"/>
      <c r="F58" s="52"/>
      <c r="G58" s="102"/>
      <c r="H58" s="102"/>
      <c r="I58" s="52"/>
      <c r="J58" s="52"/>
      <c r="K58" s="102"/>
      <c r="L58" s="102"/>
      <c r="M58" s="52"/>
      <c r="N58" s="102"/>
      <c r="O58" s="102"/>
      <c r="P58" s="52"/>
      <c r="Q58" s="102"/>
      <c r="R58" s="52"/>
      <c r="S58" s="102"/>
      <c r="T58" s="52"/>
      <c r="U58" s="102"/>
      <c r="V58" s="102"/>
      <c r="W58" s="102"/>
      <c r="X58" s="71"/>
    </row>
    <row r="59" spans="1:24" s="11" customFormat="1">
      <c r="A59" s="106"/>
      <c r="B59" s="106"/>
      <c r="C59" s="102"/>
      <c r="D59" s="102"/>
      <c r="E59" s="102"/>
      <c r="F59" s="52"/>
      <c r="G59" s="102"/>
      <c r="H59" s="102"/>
      <c r="I59" s="52"/>
      <c r="J59" s="52"/>
      <c r="K59" s="102"/>
      <c r="L59" s="102"/>
      <c r="M59" s="52"/>
      <c r="N59" s="102"/>
      <c r="O59" s="102"/>
      <c r="P59" s="52"/>
      <c r="Q59" s="102"/>
      <c r="R59" s="52"/>
      <c r="S59" s="102"/>
      <c r="T59" s="52"/>
      <c r="U59" s="102"/>
      <c r="V59" s="102"/>
      <c r="W59" s="102"/>
      <c r="X59" s="71"/>
    </row>
    <row r="60" spans="1:24" s="11" customFormat="1">
      <c r="A60" s="106"/>
      <c r="B60" s="106"/>
      <c r="C60" s="102"/>
      <c r="D60" s="102"/>
      <c r="E60" s="102"/>
      <c r="F60" s="52"/>
      <c r="G60" s="102"/>
      <c r="H60" s="102"/>
      <c r="I60" s="52"/>
      <c r="J60" s="52"/>
      <c r="K60" s="102"/>
      <c r="L60" s="102"/>
      <c r="M60" s="52"/>
      <c r="N60" s="102"/>
      <c r="O60" s="102"/>
      <c r="P60" s="52"/>
      <c r="Q60" s="102"/>
      <c r="R60" s="52"/>
      <c r="S60" s="102"/>
      <c r="T60" s="52"/>
      <c r="U60" s="102"/>
      <c r="V60" s="102"/>
      <c r="W60" s="102"/>
      <c r="X60" s="71"/>
    </row>
    <row r="61" spans="1:24" s="11" customFormat="1">
      <c r="A61" s="106"/>
      <c r="B61" s="106"/>
      <c r="C61" s="102"/>
      <c r="D61" s="102"/>
      <c r="E61" s="102"/>
      <c r="F61" s="52"/>
      <c r="G61" s="102"/>
      <c r="H61" s="102"/>
      <c r="I61" s="52"/>
      <c r="J61" s="52"/>
      <c r="K61" s="102"/>
      <c r="L61" s="102"/>
      <c r="M61" s="52"/>
      <c r="N61" s="102"/>
      <c r="O61" s="102"/>
      <c r="P61" s="52"/>
      <c r="Q61" s="102"/>
      <c r="R61" s="52"/>
      <c r="S61" s="102"/>
      <c r="T61" s="52"/>
      <c r="U61" s="102"/>
      <c r="V61" s="102"/>
      <c r="W61" s="102"/>
      <c r="X61" s="71"/>
    </row>
    <row r="62" spans="1:24" s="11" customFormat="1">
      <c r="A62" s="106"/>
      <c r="B62" s="106"/>
      <c r="C62" s="102"/>
      <c r="D62" s="102"/>
      <c r="E62" s="102"/>
      <c r="F62" s="52"/>
      <c r="G62" s="102"/>
      <c r="H62" s="102"/>
      <c r="I62" s="52"/>
      <c r="J62" s="52"/>
      <c r="K62" s="102"/>
      <c r="L62" s="102"/>
      <c r="M62" s="52"/>
      <c r="N62" s="102"/>
      <c r="O62" s="102"/>
      <c r="P62" s="52"/>
      <c r="Q62" s="102"/>
      <c r="R62" s="52"/>
      <c r="S62" s="102"/>
      <c r="T62" s="52"/>
      <c r="U62" s="102"/>
      <c r="V62" s="102"/>
      <c r="W62" s="102"/>
      <c r="X62" s="71"/>
    </row>
    <row r="63" spans="1:24" s="11" customFormat="1">
      <c r="A63" s="106"/>
      <c r="B63" s="106"/>
      <c r="C63" s="102"/>
      <c r="D63" s="102"/>
      <c r="E63" s="102"/>
      <c r="F63" s="52"/>
      <c r="G63" s="102"/>
      <c r="H63" s="102"/>
      <c r="I63" s="52"/>
      <c r="J63" s="52"/>
      <c r="K63" s="102"/>
      <c r="L63" s="102"/>
      <c r="M63" s="52"/>
      <c r="N63" s="102"/>
      <c r="O63" s="102"/>
      <c r="P63" s="52"/>
      <c r="Q63" s="102"/>
      <c r="R63" s="52"/>
      <c r="S63" s="102"/>
      <c r="T63" s="52"/>
      <c r="U63" s="102"/>
      <c r="V63" s="102"/>
      <c r="W63" s="102"/>
      <c r="X63" s="71"/>
    </row>
    <row r="64" spans="1:24" s="11" customFormat="1">
      <c r="A64" s="106"/>
      <c r="B64" s="106"/>
      <c r="C64" s="102"/>
      <c r="D64" s="102"/>
      <c r="E64" s="102"/>
      <c r="F64" s="52"/>
      <c r="G64" s="102"/>
      <c r="H64" s="102"/>
      <c r="I64" s="52"/>
      <c r="J64" s="52"/>
      <c r="K64" s="102"/>
      <c r="L64" s="102"/>
      <c r="M64" s="52"/>
      <c r="N64" s="102"/>
      <c r="O64" s="102"/>
      <c r="P64" s="52"/>
      <c r="Q64" s="102"/>
      <c r="R64" s="52"/>
      <c r="S64" s="102"/>
      <c r="T64" s="52"/>
      <c r="U64" s="102"/>
      <c r="V64" s="102"/>
      <c r="W64" s="102"/>
      <c r="X64" s="71"/>
    </row>
    <row r="65" spans="1:24" s="11" customFormat="1">
      <c r="A65" s="106"/>
      <c r="B65" s="106"/>
      <c r="C65" s="102"/>
      <c r="D65" s="102"/>
      <c r="E65" s="102"/>
      <c r="F65" s="52"/>
      <c r="G65" s="102"/>
      <c r="H65" s="102"/>
      <c r="I65" s="52"/>
      <c r="J65" s="52"/>
      <c r="K65" s="102"/>
      <c r="L65" s="102"/>
      <c r="M65" s="52"/>
      <c r="N65" s="102"/>
      <c r="O65" s="102"/>
      <c r="P65" s="52"/>
      <c r="Q65" s="102"/>
      <c r="R65" s="52"/>
      <c r="S65" s="102"/>
      <c r="T65" s="52"/>
      <c r="U65" s="102"/>
      <c r="V65" s="102"/>
      <c r="W65" s="102"/>
      <c r="X65" s="71"/>
    </row>
    <row r="66" spans="1:24" s="11" customFormat="1">
      <c r="A66" s="106"/>
      <c r="B66" s="106"/>
      <c r="C66" s="102"/>
      <c r="D66" s="102"/>
      <c r="E66" s="102"/>
      <c r="F66" s="52"/>
      <c r="G66" s="102"/>
      <c r="H66" s="102"/>
      <c r="I66" s="52"/>
      <c r="J66" s="52"/>
      <c r="K66" s="102"/>
      <c r="L66" s="102"/>
      <c r="M66" s="52"/>
      <c r="N66" s="102"/>
      <c r="O66" s="102"/>
      <c r="P66" s="52"/>
      <c r="Q66" s="102"/>
      <c r="R66" s="52"/>
      <c r="S66" s="102"/>
      <c r="T66" s="52"/>
      <c r="U66" s="102"/>
      <c r="V66" s="102"/>
      <c r="W66" s="102"/>
      <c r="X66" s="71"/>
    </row>
    <row r="67" spans="1:24" s="11" customFormat="1">
      <c r="A67" s="106"/>
      <c r="B67" s="106"/>
      <c r="C67" s="102"/>
      <c r="D67" s="102"/>
      <c r="E67" s="102"/>
      <c r="F67" s="52"/>
      <c r="G67" s="102"/>
      <c r="H67" s="102"/>
      <c r="I67" s="52"/>
      <c r="J67" s="52"/>
      <c r="K67" s="102"/>
      <c r="L67" s="102"/>
      <c r="M67" s="52"/>
      <c r="N67" s="102"/>
      <c r="O67" s="102"/>
      <c r="P67" s="52"/>
      <c r="Q67" s="102"/>
      <c r="R67" s="52"/>
      <c r="S67" s="102"/>
      <c r="T67" s="52"/>
      <c r="U67" s="102"/>
      <c r="V67" s="102"/>
      <c r="W67" s="102"/>
      <c r="X67" s="71"/>
    </row>
    <row r="68" spans="1:24" s="11" customFormat="1">
      <c r="A68" s="106"/>
      <c r="B68" s="106"/>
      <c r="C68" s="102"/>
      <c r="D68" s="102"/>
      <c r="E68" s="102"/>
      <c r="F68" s="52"/>
      <c r="G68" s="102"/>
      <c r="H68" s="102"/>
      <c r="I68" s="52"/>
      <c r="J68" s="52"/>
      <c r="K68" s="102"/>
      <c r="L68" s="102"/>
      <c r="M68" s="52"/>
      <c r="N68" s="102"/>
      <c r="O68" s="102"/>
      <c r="P68" s="52"/>
      <c r="Q68" s="102"/>
      <c r="R68" s="52"/>
      <c r="S68" s="102"/>
      <c r="T68" s="52"/>
      <c r="U68" s="102"/>
      <c r="V68" s="102"/>
      <c r="W68" s="102"/>
      <c r="X68" s="71"/>
    </row>
    <row r="69" spans="1:24" s="11" customFormat="1">
      <c r="A69" s="106"/>
      <c r="B69" s="106"/>
      <c r="C69" s="102"/>
      <c r="D69" s="102"/>
      <c r="E69" s="102"/>
      <c r="F69" s="52"/>
      <c r="G69" s="102"/>
      <c r="H69" s="102"/>
      <c r="I69" s="52"/>
      <c r="J69" s="52"/>
      <c r="K69" s="102"/>
      <c r="L69" s="102"/>
      <c r="M69" s="52"/>
      <c r="N69" s="102"/>
      <c r="O69" s="102"/>
      <c r="P69" s="52"/>
      <c r="Q69" s="102"/>
      <c r="R69" s="52"/>
      <c r="S69" s="102"/>
      <c r="T69" s="52"/>
      <c r="U69" s="102"/>
      <c r="V69" s="102"/>
      <c r="W69" s="102"/>
      <c r="X69" s="71"/>
    </row>
    <row r="70" spans="1:24" s="11" customFormat="1">
      <c r="A70" s="106"/>
      <c r="B70" s="106"/>
      <c r="C70" s="102"/>
      <c r="D70" s="102"/>
      <c r="E70" s="102"/>
      <c r="F70" s="52"/>
      <c r="G70" s="102"/>
      <c r="H70" s="102"/>
      <c r="I70" s="52"/>
      <c r="J70" s="52"/>
      <c r="K70" s="102"/>
      <c r="L70" s="102"/>
      <c r="M70" s="52"/>
      <c r="N70" s="102"/>
      <c r="O70" s="102"/>
      <c r="P70" s="52"/>
      <c r="Q70" s="102"/>
      <c r="R70" s="52"/>
      <c r="S70" s="102"/>
      <c r="T70" s="52"/>
      <c r="U70" s="102"/>
      <c r="V70" s="102"/>
      <c r="W70" s="102"/>
      <c r="X70" s="71"/>
    </row>
    <row r="71" spans="1:24" s="11" customFormat="1">
      <c r="A71" s="106"/>
      <c r="B71" s="106"/>
      <c r="C71" s="102"/>
      <c r="D71" s="102"/>
      <c r="E71" s="102"/>
      <c r="F71" s="52"/>
      <c r="G71" s="102"/>
      <c r="H71" s="102"/>
      <c r="I71" s="52"/>
      <c r="J71" s="52"/>
      <c r="K71" s="102"/>
      <c r="L71" s="102"/>
      <c r="M71" s="52"/>
      <c r="N71" s="102"/>
      <c r="O71" s="102"/>
      <c r="P71" s="52"/>
      <c r="Q71" s="102"/>
      <c r="R71" s="52"/>
      <c r="S71" s="102"/>
      <c r="T71" s="52"/>
      <c r="U71" s="102"/>
      <c r="V71" s="102"/>
      <c r="W71" s="102"/>
      <c r="X71" s="71"/>
    </row>
    <row r="72" spans="1:24" s="11" customFormat="1">
      <c r="A72" s="106"/>
      <c r="B72" s="106"/>
      <c r="C72" s="102"/>
      <c r="D72" s="102"/>
      <c r="E72" s="102"/>
      <c r="F72" s="52"/>
      <c r="G72" s="102"/>
      <c r="H72" s="102"/>
      <c r="I72" s="52"/>
      <c r="J72" s="52"/>
      <c r="K72" s="102"/>
      <c r="L72" s="102"/>
      <c r="M72" s="52"/>
      <c r="N72" s="102"/>
      <c r="O72" s="102"/>
      <c r="P72" s="52"/>
      <c r="Q72" s="102"/>
      <c r="R72" s="52"/>
      <c r="S72" s="102"/>
      <c r="T72" s="52"/>
      <c r="U72" s="102"/>
      <c r="V72" s="102"/>
      <c r="W72" s="102"/>
      <c r="X72" s="71"/>
    </row>
    <row r="73" spans="1:24" s="11" customFormat="1">
      <c r="A73" s="106"/>
      <c r="B73" s="106"/>
      <c r="C73" s="102"/>
      <c r="D73" s="102"/>
      <c r="E73" s="102"/>
      <c r="F73" s="52"/>
      <c r="G73" s="102"/>
      <c r="H73" s="102"/>
      <c r="I73" s="52"/>
      <c r="J73" s="52"/>
      <c r="K73" s="102"/>
      <c r="L73" s="102"/>
      <c r="M73" s="52"/>
      <c r="N73" s="102"/>
      <c r="O73" s="102"/>
      <c r="P73" s="52"/>
      <c r="Q73" s="102"/>
      <c r="R73" s="52"/>
      <c r="S73" s="102"/>
      <c r="T73" s="52"/>
      <c r="U73" s="102"/>
      <c r="V73" s="102"/>
      <c r="W73" s="102"/>
      <c r="X73" s="71"/>
    </row>
    <row r="74" spans="1:24" s="11" customFormat="1">
      <c r="A74" s="106"/>
      <c r="B74" s="106"/>
      <c r="C74" s="102"/>
      <c r="D74" s="102"/>
      <c r="E74" s="102"/>
      <c r="F74" s="52"/>
      <c r="G74" s="102"/>
      <c r="H74" s="102"/>
      <c r="I74" s="52"/>
      <c r="J74" s="52"/>
      <c r="K74" s="102"/>
      <c r="L74" s="102"/>
      <c r="M74" s="52"/>
      <c r="N74" s="102"/>
      <c r="O74" s="102"/>
      <c r="P74" s="52"/>
      <c r="Q74" s="102"/>
      <c r="R74" s="52"/>
      <c r="S74" s="102"/>
      <c r="T74" s="52"/>
      <c r="U74" s="102"/>
      <c r="V74" s="102"/>
      <c r="W74" s="102"/>
      <c r="X74" s="71"/>
    </row>
    <row r="75" spans="1:24" s="85" customFormat="1">
      <c r="A75" s="106"/>
      <c r="B75" s="106"/>
      <c r="C75" s="102"/>
      <c r="D75" s="102"/>
      <c r="E75" s="102"/>
      <c r="F75" s="52"/>
      <c r="G75" s="102"/>
      <c r="H75" s="102"/>
      <c r="I75" s="52"/>
      <c r="J75" s="52"/>
      <c r="K75" s="102"/>
      <c r="L75" s="102"/>
      <c r="M75" s="52"/>
      <c r="N75" s="102"/>
      <c r="O75" s="102"/>
      <c r="P75" s="52"/>
      <c r="Q75" s="102"/>
      <c r="R75" s="52"/>
      <c r="S75" s="102"/>
      <c r="T75" s="52"/>
      <c r="U75" s="102"/>
      <c r="V75" s="102"/>
      <c r="W75" s="102"/>
      <c r="X75" s="71"/>
    </row>
    <row r="76" spans="1:24">
      <c r="A76" s="106"/>
      <c r="B76" s="106"/>
      <c r="C76" s="102"/>
      <c r="D76" s="102"/>
      <c r="E76" s="102"/>
      <c r="F76" s="52"/>
      <c r="G76" s="102"/>
      <c r="H76" s="102"/>
      <c r="I76" s="52"/>
      <c r="J76" s="52"/>
      <c r="K76" s="102"/>
      <c r="L76" s="102"/>
      <c r="M76" s="52"/>
      <c r="N76" s="102"/>
      <c r="O76" s="102"/>
      <c r="P76" s="52"/>
      <c r="Q76" s="102"/>
      <c r="R76" s="52"/>
      <c r="S76" s="102"/>
      <c r="T76" s="52"/>
      <c r="U76" s="102"/>
      <c r="V76" s="102"/>
      <c r="W76" s="102"/>
      <c r="X76" s="71"/>
    </row>
    <row r="77" spans="1:24">
      <c r="A77" s="106"/>
      <c r="B77" s="106"/>
      <c r="C77" s="102"/>
      <c r="D77" s="102"/>
      <c r="E77" s="102"/>
      <c r="F77" s="52"/>
      <c r="G77" s="102"/>
      <c r="H77" s="102"/>
      <c r="I77" s="52"/>
      <c r="J77" s="52"/>
      <c r="K77" s="102"/>
      <c r="L77" s="102"/>
      <c r="M77" s="52"/>
      <c r="N77" s="102"/>
      <c r="O77" s="102"/>
      <c r="P77" s="52"/>
      <c r="Q77" s="102"/>
      <c r="R77" s="52"/>
      <c r="S77" s="102"/>
      <c r="T77" s="52"/>
      <c r="U77" s="102"/>
      <c r="V77" s="102"/>
      <c r="W77" s="102"/>
      <c r="X77" s="71"/>
    </row>
    <row r="78" spans="1:24">
      <c r="A78" s="106"/>
      <c r="B78" s="106"/>
      <c r="C78" s="102"/>
      <c r="D78" s="102"/>
      <c r="E78" s="102"/>
      <c r="F78" s="52"/>
      <c r="G78" s="102"/>
      <c r="H78" s="102"/>
      <c r="I78" s="52"/>
      <c r="J78" s="52"/>
      <c r="K78" s="102"/>
      <c r="L78" s="102"/>
      <c r="M78" s="52"/>
      <c r="N78" s="102"/>
      <c r="O78" s="102"/>
      <c r="P78" s="52"/>
      <c r="Q78" s="102"/>
      <c r="R78" s="52"/>
      <c r="S78" s="102"/>
      <c r="T78" s="52"/>
      <c r="U78" s="102"/>
      <c r="V78" s="102"/>
      <c r="W78" s="102"/>
      <c r="X78" s="71"/>
    </row>
    <row r="79" spans="1:24">
      <c r="A79" s="106"/>
      <c r="B79" s="106"/>
      <c r="C79" s="102"/>
      <c r="D79" s="102"/>
      <c r="E79" s="102"/>
      <c r="F79" s="52"/>
      <c r="G79" s="102"/>
      <c r="H79" s="102"/>
      <c r="I79" s="52"/>
      <c r="J79" s="52"/>
      <c r="K79" s="102"/>
      <c r="L79" s="102"/>
      <c r="M79" s="52"/>
      <c r="N79" s="102"/>
      <c r="O79" s="102"/>
      <c r="P79" s="52"/>
      <c r="Q79" s="102"/>
      <c r="R79" s="52"/>
      <c r="S79" s="102"/>
      <c r="T79" s="52"/>
      <c r="U79" s="102"/>
      <c r="V79" s="102"/>
      <c r="W79" s="102"/>
      <c r="X79" s="71"/>
    </row>
    <row r="80" spans="1:24">
      <c r="A80" s="106"/>
      <c r="B80" s="106"/>
      <c r="C80" s="102"/>
      <c r="D80" s="102"/>
      <c r="E80" s="102"/>
      <c r="F80" s="52"/>
      <c r="G80" s="102"/>
      <c r="H80" s="102"/>
      <c r="I80" s="52"/>
      <c r="J80" s="52"/>
      <c r="K80" s="102"/>
      <c r="L80" s="102"/>
      <c r="M80" s="52"/>
      <c r="N80" s="102"/>
      <c r="O80" s="102"/>
      <c r="P80" s="52"/>
      <c r="Q80" s="102"/>
      <c r="R80" s="52"/>
      <c r="S80" s="102"/>
      <c r="T80" s="52"/>
      <c r="U80" s="102"/>
      <c r="V80" s="102"/>
      <c r="W80" s="102"/>
      <c r="X80" s="71"/>
    </row>
    <row r="81" spans="1:24">
      <c r="A81" s="106"/>
      <c r="B81" s="106"/>
      <c r="C81" s="102"/>
      <c r="D81" s="102"/>
      <c r="E81" s="102"/>
      <c r="F81" s="52"/>
      <c r="G81" s="102"/>
      <c r="H81" s="102"/>
      <c r="I81" s="52"/>
      <c r="J81" s="52"/>
      <c r="K81" s="102"/>
      <c r="L81" s="102"/>
      <c r="M81" s="52"/>
      <c r="N81" s="102"/>
      <c r="O81" s="102"/>
      <c r="P81" s="52"/>
      <c r="Q81" s="102"/>
      <c r="R81" s="52"/>
      <c r="S81" s="102"/>
      <c r="T81" s="52"/>
      <c r="U81" s="102"/>
      <c r="V81" s="102"/>
      <c r="W81" s="102"/>
      <c r="X81" s="71"/>
    </row>
    <row r="82" spans="1:24">
      <c r="A82" s="106"/>
      <c r="B82" s="106"/>
      <c r="C82" s="102"/>
      <c r="D82" s="102"/>
      <c r="E82" s="102"/>
      <c r="F82" s="52"/>
      <c r="G82" s="102"/>
      <c r="H82" s="102"/>
      <c r="I82" s="52"/>
      <c r="J82" s="52"/>
      <c r="K82" s="102"/>
      <c r="L82" s="102"/>
      <c r="M82" s="52"/>
      <c r="N82" s="102"/>
      <c r="O82" s="102"/>
      <c r="P82" s="52"/>
      <c r="Q82" s="102"/>
      <c r="R82" s="52"/>
      <c r="S82" s="102"/>
      <c r="T82" s="52"/>
      <c r="U82" s="102"/>
      <c r="V82" s="102"/>
      <c r="W82" s="102"/>
      <c r="X82" s="71"/>
    </row>
    <row r="83" spans="1:24">
      <c r="A83" s="106"/>
      <c r="B83" s="106"/>
      <c r="C83" s="102"/>
      <c r="D83" s="102"/>
      <c r="E83" s="102"/>
      <c r="F83" s="52"/>
      <c r="G83" s="102"/>
      <c r="H83" s="102"/>
      <c r="I83" s="52"/>
      <c r="J83" s="52"/>
      <c r="K83" s="102"/>
      <c r="L83" s="102"/>
      <c r="M83" s="52"/>
      <c r="N83" s="102"/>
      <c r="O83" s="102"/>
      <c r="P83" s="52"/>
      <c r="Q83" s="102"/>
      <c r="R83" s="52"/>
      <c r="S83" s="102"/>
      <c r="T83" s="52"/>
      <c r="U83" s="102"/>
      <c r="V83" s="102"/>
      <c r="W83" s="102"/>
      <c r="X83" s="71"/>
    </row>
    <row r="84" spans="1:24">
      <c r="A84" s="106"/>
      <c r="B84" s="106"/>
      <c r="C84" s="102"/>
      <c r="D84" s="102"/>
      <c r="E84" s="102"/>
      <c r="F84" s="52"/>
      <c r="G84" s="102"/>
      <c r="H84" s="102"/>
      <c r="I84" s="52"/>
      <c r="J84" s="52"/>
      <c r="K84" s="102"/>
      <c r="L84" s="102"/>
      <c r="M84" s="52"/>
      <c r="N84" s="102"/>
      <c r="O84" s="102"/>
      <c r="P84" s="52"/>
      <c r="Q84" s="102"/>
      <c r="R84" s="52"/>
      <c r="S84" s="102"/>
      <c r="T84" s="52"/>
      <c r="U84" s="102"/>
      <c r="V84" s="102"/>
      <c r="W84" s="102"/>
      <c r="X84" s="71"/>
    </row>
    <row r="85" spans="1:24">
      <c r="A85" s="106"/>
      <c r="B85" s="106"/>
      <c r="C85" s="102"/>
      <c r="D85" s="102"/>
      <c r="E85" s="102"/>
      <c r="F85" s="52"/>
      <c r="G85" s="102"/>
      <c r="H85" s="102"/>
      <c r="I85" s="52"/>
      <c r="J85" s="52"/>
      <c r="K85" s="102"/>
      <c r="L85" s="102"/>
      <c r="M85" s="52"/>
      <c r="N85" s="102"/>
      <c r="O85" s="102"/>
      <c r="P85" s="52"/>
      <c r="Q85" s="102"/>
      <c r="R85" s="52"/>
      <c r="S85" s="102"/>
      <c r="T85" s="52"/>
      <c r="U85" s="102"/>
      <c r="V85" s="102"/>
      <c r="W85" s="102"/>
      <c r="X85" s="71"/>
    </row>
    <row r="86" spans="1:24">
      <c r="A86" s="106"/>
      <c r="B86" s="106"/>
      <c r="C86" s="102"/>
      <c r="D86" s="102"/>
      <c r="E86" s="102"/>
      <c r="F86" s="52"/>
      <c r="G86" s="102"/>
      <c r="H86" s="102"/>
      <c r="I86" s="52"/>
      <c r="J86" s="52"/>
      <c r="K86" s="102"/>
      <c r="L86" s="102"/>
      <c r="M86" s="52"/>
      <c r="N86" s="102"/>
      <c r="O86" s="102"/>
      <c r="P86" s="52"/>
      <c r="Q86" s="102"/>
      <c r="R86" s="52"/>
      <c r="S86" s="102"/>
      <c r="T86" s="52"/>
      <c r="U86" s="102"/>
      <c r="V86" s="102"/>
      <c r="W86" s="102"/>
      <c r="X86" s="71"/>
    </row>
    <row r="87" spans="1:24">
      <c r="A87" s="106"/>
      <c r="B87" s="106"/>
      <c r="C87" s="102"/>
      <c r="D87" s="102"/>
      <c r="E87" s="102"/>
      <c r="F87" s="52"/>
      <c r="G87" s="102"/>
      <c r="H87" s="102"/>
      <c r="I87" s="52"/>
      <c r="J87" s="52"/>
      <c r="K87" s="102"/>
      <c r="L87" s="102"/>
      <c r="M87" s="52"/>
      <c r="N87" s="102"/>
      <c r="O87" s="102"/>
      <c r="P87" s="52"/>
      <c r="Q87" s="102"/>
      <c r="R87" s="52"/>
      <c r="S87" s="102"/>
      <c r="T87" s="52"/>
      <c r="U87" s="102"/>
      <c r="V87" s="102"/>
      <c r="W87" s="102"/>
      <c r="X87" s="71"/>
    </row>
    <row r="88" spans="1:24">
      <c r="A88" s="106"/>
      <c r="B88" s="106"/>
      <c r="C88" s="102"/>
      <c r="D88" s="102"/>
      <c r="E88" s="102"/>
      <c r="F88" s="52"/>
      <c r="G88" s="102"/>
      <c r="H88" s="102"/>
      <c r="I88" s="52"/>
      <c r="J88" s="52"/>
      <c r="K88" s="102"/>
      <c r="L88" s="102"/>
      <c r="M88" s="52"/>
      <c r="N88" s="102"/>
      <c r="O88" s="102"/>
      <c r="P88" s="52"/>
      <c r="Q88" s="102"/>
      <c r="R88" s="52"/>
      <c r="S88" s="102"/>
      <c r="T88" s="52"/>
      <c r="U88" s="102"/>
      <c r="V88" s="102"/>
      <c r="W88" s="102"/>
      <c r="X88" s="71"/>
    </row>
    <row r="89" spans="1:24">
      <c r="A89" s="106"/>
      <c r="B89" s="106"/>
      <c r="C89" s="102"/>
      <c r="D89" s="102"/>
      <c r="E89" s="102"/>
      <c r="F89" s="52"/>
      <c r="G89" s="102"/>
      <c r="H89" s="102"/>
      <c r="I89" s="52"/>
      <c r="J89" s="52"/>
      <c r="K89" s="102"/>
      <c r="L89" s="102"/>
      <c r="M89" s="52"/>
      <c r="N89" s="102"/>
      <c r="O89" s="102"/>
      <c r="P89" s="52"/>
      <c r="Q89" s="102"/>
      <c r="R89" s="52"/>
      <c r="S89" s="102"/>
      <c r="T89" s="52"/>
      <c r="U89" s="102"/>
      <c r="V89" s="102"/>
      <c r="W89" s="102"/>
      <c r="X89" s="71"/>
    </row>
    <row r="90" spans="1:24">
      <c r="A90" s="106"/>
      <c r="B90" s="106"/>
      <c r="C90" s="102"/>
      <c r="D90" s="102"/>
      <c r="E90" s="102"/>
      <c r="F90" s="52"/>
      <c r="G90" s="102"/>
      <c r="H90" s="102"/>
      <c r="I90" s="52"/>
      <c r="J90" s="52"/>
      <c r="K90" s="102"/>
      <c r="L90" s="102"/>
      <c r="M90" s="52"/>
      <c r="N90" s="102"/>
      <c r="O90" s="102"/>
      <c r="P90" s="52"/>
      <c r="Q90" s="102"/>
      <c r="R90" s="52"/>
      <c r="S90" s="102"/>
      <c r="T90" s="52"/>
      <c r="U90" s="102"/>
      <c r="V90" s="102"/>
      <c r="W90" s="102"/>
      <c r="X90" s="71"/>
    </row>
    <row r="91" spans="1:24">
      <c r="A91" s="106"/>
      <c r="B91" s="106"/>
      <c r="C91" s="102"/>
      <c r="D91" s="102"/>
      <c r="E91" s="102"/>
      <c r="F91" s="52"/>
      <c r="G91" s="102"/>
      <c r="H91" s="102"/>
      <c r="I91" s="52"/>
      <c r="J91" s="52"/>
      <c r="K91" s="102"/>
      <c r="L91" s="102"/>
      <c r="M91" s="52"/>
      <c r="N91" s="102"/>
      <c r="O91" s="102"/>
      <c r="P91" s="52"/>
      <c r="Q91" s="102"/>
      <c r="R91" s="52"/>
      <c r="S91" s="102"/>
      <c r="T91" s="52"/>
      <c r="U91" s="102"/>
      <c r="V91" s="102"/>
      <c r="W91" s="102"/>
      <c r="X91" s="71"/>
    </row>
    <row r="92" spans="1:24">
      <c r="A92" s="106"/>
      <c r="B92" s="106"/>
      <c r="C92" s="102"/>
      <c r="D92" s="102"/>
      <c r="E92" s="102"/>
      <c r="F92" s="52"/>
      <c r="G92" s="102"/>
      <c r="H92" s="102"/>
      <c r="I92" s="52"/>
      <c r="J92" s="52"/>
      <c r="K92" s="102"/>
      <c r="L92" s="102"/>
      <c r="M92" s="52"/>
      <c r="N92" s="102"/>
      <c r="O92" s="102"/>
      <c r="P92" s="52"/>
      <c r="Q92" s="102"/>
      <c r="R92" s="52"/>
      <c r="S92" s="102"/>
      <c r="T92" s="52"/>
      <c r="U92" s="102"/>
      <c r="V92" s="102"/>
      <c r="W92" s="102"/>
      <c r="X92" s="71"/>
    </row>
    <row r="93" spans="1:24">
      <c r="A93" s="106"/>
      <c r="B93" s="106"/>
      <c r="C93" s="102"/>
      <c r="D93" s="102"/>
      <c r="E93" s="102"/>
      <c r="F93" s="52"/>
      <c r="G93" s="102"/>
      <c r="H93" s="102"/>
      <c r="I93" s="52"/>
      <c r="J93" s="52"/>
      <c r="K93" s="102"/>
      <c r="L93" s="102"/>
      <c r="M93" s="52"/>
      <c r="N93" s="102"/>
      <c r="O93" s="102"/>
      <c r="P93" s="52"/>
      <c r="Q93" s="102"/>
      <c r="R93" s="52"/>
      <c r="S93" s="102"/>
      <c r="T93" s="52"/>
      <c r="U93" s="102"/>
      <c r="V93" s="102"/>
      <c r="W93" s="102"/>
      <c r="X93" s="71"/>
    </row>
    <row r="94" spans="1:24">
      <c r="A94" s="106"/>
      <c r="B94" s="106"/>
      <c r="C94" s="102"/>
      <c r="D94" s="102"/>
      <c r="E94" s="102"/>
      <c r="F94" s="52"/>
      <c r="G94" s="102"/>
      <c r="H94" s="102"/>
      <c r="I94" s="52"/>
      <c r="J94" s="52"/>
      <c r="K94" s="102"/>
      <c r="L94" s="102"/>
      <c r="M94" s="52"/>
      <c r="N94" s="102"/>
      <c r="O94" s="102"/>
      <c r="P94" s="52"/>
      <c r="Q94" s="102"/>
      <c r="R94" s="52"/>
      <c r="S94" s="102"/>
      <c r="T94" s="52"/>
      <c r="U94" s="102"/>
      <c r="V94" s="102"/>
      <c r="W94" s="102"/>
      <c r="X94" s="71"/>
    </row>
    <row r="95" spans="1:24">
      <c r="A95" s="106"/>
      <c r="B95" s="106"/>
      <c r="C95" s="102"/>
      <c r="D95" s="102"/>
      <c r="E95" s="102"/>
      <c r="F95" s="52"/>
      <c r="G95" s="102"/>
      <c r="H95" s="102"/>
      <c r="I95" s="52"/>
      <c r="J95" s="52"/>
      <c r="K95" s="102"/>
      <c r="L95" s="102"/>
      <c r="M95" s="52"/>
      <c r="N95" s="102"/>
      <c r="O95" s="102"/>
      <c r="P95" s="52"/>
      <c r="Q95" s="102"/>
      <c r="R95" s="52"/>
      <c r="S95" s="102"/>
      <c r="T95" s="52"/>
      <c r="U95" s="102"/>
      <c r="V95" s="102"/>
      <c r="W95" s="102"/>
      <c r="X95" s="71"/>
    </row>
    <row r="96" spans="1:24">
      <c r="A96" s="106"/>
      <c r="B96" s="106"/>
      <c r="C96" s="102"/>
      <c r="D96" s="102"/>
      <c r="E96" s="102"/>
      <c r="F96" s="52"/>
      <c r="G96" s="102"/>
      <c r="H96" s="102"/>
      <c r="I96" s="52"/>
      <c r="J96" s="52"/>
      <c r="K96" s="102"/>
      <c r="L96" s="102"/>
      <c r="M96" s="52"/>
      <c r="N96" s="102"/>
      <c r="O96" s="102"/>
      <c r="P96" s="52"/>
      <c r="Q96" s="102"/>
      <c r="R96" s="52"/>
      <c r="S96" s="102"/>
      <c r="T96" s="52"/>
      <c r="U96" s="102"/>
      <c r="V96" s="102"/>
      <c r="W96" s="102"/>
      <c r="X96" s="71"/>
    </row>
    <row r="97" spans="1:24">
      <c r="A97" s="106"/>
      <c r="B97" s="106"/>
      <c r="C97" s="102"/>
      <c r="D97" s="102"/>
      <c r="E97" s="102"/>
      <c r="F97" s="52"/>
      <c r="G97" s="102"/>
      <c r="H97" s="102"/>
      <c r="I97" s="52"/>
      <c r="J97" s="52"/>
      <c r="K97" s="102"/>
      <c r="L97" s="102"/>
      <c r="M97" s="52"/>
      <c r="N97" s="102"/>
      <c r="O97" s="102"/>
      <c r="P97" s="52"/>
      <c r="Q97" s="102"/>
      <c r="R97" s="52"/>
      <c r="S97" s="102"/>
      <c r="T97" s="52"/>
      <c r="U97" s="102"/>
      <c r="V97" s="102"/>
      <c r="W97" s="102"/>
      <c r="X97" s="71"/>
    </row>
    <row r="98" spans="1:24">
      <c r="A98" s="106"/>
      <c r="B98" s="106"/>
      <c r="C98" s="102"/>
      <c r="D98" s="102"/>
      <c r="E98" s="102"/>
      <c r="F98" s="52"/>
      <c r="G98" s="102"/>
      <c r="H98" s="102"/>
      <c r="I98" s="52"/>
      <c r="J98" s="52"/>
      <c r="K98" s="102"/>
      <c r="L98" s="102"/>
      <c r="M98" s="52"/>
      <c r="N98" s="102"/>
      <c r="O98" s="102"/>
      <c r="P98" s="52"/>
      <c r="Q98" s="102"/>
      <c r="R98" s="52"/>
      <c r="S98" s="102"/>
      <c r="T98" s="52"/>
      <c r="U98" s="102"/>
      <c r="V98" s="102"/>
      <c r="W98" s="102"/>
      <c r="X98" s="71"/>
    </row>
    <row r="99" spans="1:24">
      <c r="A99" s="106"/>
      <c r="B99" s="106"/>
      <c r="C99" s="102"/>
      <c r="D99" s="102"/>
      <c r="E99" s="102"/>
      <c r="F99" s="52"/>
      <c r="G99" s="102"/>
      <c r="H99" s="102"/>
      <c r="I99" s="52"/>
      <c r="J99" s="52"/>
      <c r="K99" s="102"/>
      <c r="L99" s="102"/>
      <c r="M99" s="52"/>
      <c r="N99" s="102"/>
      <c r="O99" s="102"/>
      <c r="P99" s="52"/>
      <c r="Q99" s="102"/>
      <c r="R99" s="52"/>
      <c r="S99" s="102"/>
      <c r="T99" s="52"/>
      <c r="U99" s="102"/>
      <c r="V99" s="102"/>
      <c r="W99" s="102"/>
      <c r="X99" s="71"/>
    </row>
    <row r="100" spans="1:24">
      <c r="A100" s="106"/>
      <c r="B100" s="106"/>
      <c r="C100" s="102"/>
      <c r="D100" s="102"/>
      <c r="E100" s="102"/>
      <c r="F100" s="52"/>
      <c r="G100" s="102"/>
      <c r="H100" s="102"/>
      <c r="I100" s="52"/>
      <c r="J100" s="52"/>
      <c r="K100" s="102"/>
      <c r="L100" s="102"/>
      <c r="M100" s="52"/>
      <c r="N100" s="102"/>
      <c r="O100" s="102"/>
      <c r="P100" s="52"/>
      <c r="Q100" s="102"/>
      <c r="R100" s="52"/>
      <c r="S100" s="102"/>
      <c r="T100" s="52"/>
      <c r="U100" s="102"/>
      <c r="V100" s="102"/>
      <c r="W100" s="102"/>
      <c r="X100" s="71"/>
    </row>
    <row r="101" spans="1:24">
      <c r="A101" s="106"/>
      <c r="B101" s="106"/>
      <c r="C101" s="102"/>
      <c r="D101" s="102"/>
      <c r="E101" s="102"/>
      <c r="F101" s="52"/>
      <c r="G101" s="102"/>
      <c r="H101" s="102"/>
      <c r="I101" s="52"/>
      <c r="J101" s="52"/>
      <c r="K101" s="102"/>
      <c r="L101" s="102"/>
      <c r="M101" s="52"/>
      <c r="N101" s="102"/>
      <c r="O101" s="102"/>
      <c r="P101" s="52"/>
      <c r="Q101" s="102"/>
      <c r="R101" s="52"/>
      <c r="S101" s="102"/>
      <c r="T101" s="52"/>
      <c r="U101" s="102"/>
      <c r="V101" s="102"/>
      <c r="W101" s="102"/>
      <c r="X101" s="71"/>
    </row>
    <row r="102" spans="1:24">
      <c r="A102" s="106"/>
      <c r="B102" s="106"/>
      <c r="C102" s="102"/>
      <c r="D102" s="102"/>
      <c r="E102" s="102"/>
      <c r="F102" s="52"/>
      <c r="G102" s="102"/>
      <c r="H102" s="102"/>
      <c r="I102" s="52"/>
      <c r="J102" s="52"/>
      <c r="K102" s="102"/>
      <c r="L102" s="102"/>
      <c r="M102" s="52"/>
      <c r="N102" s="102"/>
      <c r="O102" s="102"/>
      <c r="P102" s="52"/>
      <c r="Q102" s="102"/>
      <c r="R102" s="52"/>
      <c r="S102" s="102"/>
      <c r="T102" s="52"/>
      <c r="U102" s="102"/>
      <c r="V102" s="102"/>
      <c r="W102" s="102"/>
      <c r="X102" s="71"/>
    </row>
    <row r="103" spans="1:24">
      <c r="A103" s="106"/>
      <c r="B103" s="106"/>
      <c r="C103" s="102"/>
      <c r="D103" s="102"/>
      <c r="E103" s="102"/>
      <c r="F103" s="52"/>
      <c r="G103" s="102"/>
      <c r="H103" s="102"/>
      <c r="I103" s="52"/>
      <c r="J103" s="52"/>
      <c r="K103" s="102"/>
      <c r="L103" s="102"/>
      <c r="M103" s="52"/>
      <c r="N103" s="102"/>
      <c r="O103" s="102"/>
      <c r="P103" s="52"/>
      <c r="Q103" s="102"/>
      <c r="R103" s="52"/>
      <c r="S103" s="102"/>
      <c r="T103" s="52"/>
      <c r="U103" s="102"/>
      <c r="V103" s="102"/>
      <c r="W103" s="102"/>
      <c r="X103" s="71"/>
    </row>
    <row r="104" spans="1:24">
      <c r="A104" s="106"/>
      <c r="B104" s="106"/>
      <c r="C104" s="102"/>
      <c r="D104" s="102"/>
      <c r="E104" s="102"/>
      <c r="F104" s="52"/>
      <c r="G104" s="102"/>
      <c r="H104" s="102"/>
      <c r="I104" s="52"/>
      <c r="J104" s="52"/>
      <c r="K104" s="102"/>
      <c r="L104" s="102"/>
      <c r="M104" s="52"/>
      <c r="N104" s="102"/>
      <c r="O104" s="102"/>
      <c r="P104" s="52"/>
      <c r="Q104" s="102"/>
      <c r="R104" s="52"/>
      <c r="S104" s="102"/>
      <c r="T104" s="52"/>
      <c r="U104" s="102"/>
      <c r="V104" s="102"/>
      <c r="W104" s="102"/>
      <c r="X104" s="71"/>
    </row>
    <row r="105" spans="1:24">
      <c r="A105" s="106"/>
      <c r="B105" s="106"/>
      <c r="C105" s="102"/>
      <c r="D105" s="102"/>
      <c r="E105" s="102"/>
      <c r="F105" s="52"/>
      <c r="G105" s="102"/>
      <c r="H105" s="102"/>
      <c r="I105" s="52"/>
      <c r="J105" s="52"/>
      <c r="K105" s="102"/>
      <c r="L105" s="102"/>
      <c r="M105" s="52"/>
      <c r="N105" s="102"/>
      <c r="O105" s="102"/>
      <c r="P105" s="52"/>
      <c r="Q105" s="102"/>
      <c r="R105" s="52"/>
      <c r="S105" s="102"/>
      <c r="T105" s="52"/>
      <c r="U105" s="102"/>
      <c r="V105" s="102"/>
      <c r="W105" s="102"/>
      <c r="X105" s="71"/>
    </row>
    <row r="106" spans="1:24">
      <c r="A106" s="106"/>
      <c r="B106" s="106"/>
      <c r="C106" s="102"/>
      <c r="D106" s="102"/>
      <c r="E106" s="102"/>
      <c r="F106" s="52"/>
      <c r="G106" s="102"/>
      <c r="H106" s="102"/>
      <c r="I106" s="52"/>
      <c r="J106" s="52"/>
      <c r="K106" s="102"/>
      <c r="L106" s="102"/>
      <c r="M106" s="52"/>
      <c r="N106" s="102"/>
      <c r="O106" s="102"/>
      <c r="P106" s="52"/>
      <c r="Q106" s="102"/>
      <c r="R106" s="52"/>
      <c r="S106" s="102"/>
      <c r="T106" s="52"/>
      <c r="U106" s="102"/>
      <c r="V106" s="102"/>
      <c r="W106" s="102"/>
      <c r="X106" s="71"/>
    </row>
    <row r="107" spans="1:24">
      <c r="A107" s="106"/>
      <c r="B107" s="106"/>
      <c r="C107" s="102"/>
      <c r="D107" s="102"/>
      <c r="E107" s="102"/>
      <c r="F107" s="52"/>
      <c r="G107" s="102"/>
      <c r="H107" s="102"/>
      <c r="I107" s="52"/>
      <c r="J107" s="52"/>
      <c r="K107" s="102"/>
      <c r="L107" s="102"/>
      <c r="M107" s="52"/>
      <c r="N107" s="102"/>
      <c r="O107" s="102"/>
      <c r="P107" s="52"/>
      <c r="Q107" s="102"/>
      <c r="R107" s="52"/>
      <c r="S107" s="102"/>
      <c r="T107" s="52"/>
      <c r="U107" s="102"/>
      <c r="V107" s="102"/>
      <c r="W107" s="102"/>
      <c r="X107" s="71"/>
    </row>
    <row r="108" spans="1:24">
      <c r="A108" s="106"/>
      <c r="B108" s="106"/>
      <c r="C108" s="102"/>
      <c r="D108" s="102"/>
      <c r="E108" s="102"/>
      <c r="F108" s="52"/>
      <c r="G108" s="102"/>
      <c r="H108" s="102"/>
      <c r="I108" s="52"/>
      <c r="J108" s="52"/>
      <c r="K108" s="102"/>
      <c r="L108" s="102"/>
      <c r="M108" s="52"/>
      <c r="N108" s="102"/>
      <c r="O108" s="102"/>
      <c r="P108" s="52"/>
      <c r="Q108" s="102"/>
      <c r="R108" s="52"/>
      <c r="S108" s="102"/>
      <c r="T108" s="52"/>
      <c r="U108" s="102"/>
      <c r="V108" s="102"/>
      <c r="W108" s="102"/>
      <c r="X108" s="71"/>
    </row>
    <row r="109" spans="1:24">
      <c r="A109" s="106"/>
      <c r="B109" s="106"/>
      <c r="C109" s="102"/>
      <c r="D109" s="102"/>
      <c r="E109" s="102"/>
      <c r="F109" s="52"/>
      <c r="G109" s="102"/>
      <c r="H109" s="102"/>
      <c r="I109" s="52"/>
      <c r="J109" s="52"/>
      <c r="K109" s="102"/>
      <c r="L109" s="102"/>
      <c r="M109" s="52"/>
      <c r="N109" s="102"/>
      <c r="O109" s="102"/>
      <c r="P109" s="52"/>
      <c r="Q109" s="102"/>
      <c r="R109" s="52"/>
      <c r="S109" s="102"/>
      <c r="T109" s="52"/>
      <c r="U109" s="102"/>
      <c r="V109" s="102"/>
      <c r="W109" s="102"/>
      <c r="X109" s="71"/>
    </row>
    <row r="110" spans="1:24">
      <c r="A110" s="106"/>
      <c r="B110" s="106"/>
      <c r="C110" s="102"/>
      <c r="D110" s="102"/>
      <c r="E110" s="102"/>
      <c r="F110" s="52"/>
      <c r="G110" s="102"/>
      <c r="H110" s="102"/>
      <c r="I110" s="52"/>
      <c r="J110" s="52"/>
      <c r="K110" s="102"/>
      <c r="L110" s="102"/>
      <c r="M110" s="52"/>
      <c r="N110" s="102"/>
      <c r="O110" s="102"/>
      <c r="P110" s="52"/>
      <c r="Q110" s="102"/>
      <c r="R110" s="52"/>
      <c r="S110" s="102"/>
      <c r="T110" s="52"/>
      <c r="U110" s="102"/>
      <c r="V110" s="102"/>
      <c r="W110" s="102"/>
      <c r="X110" s="71"/>
    </row>
    <row r="111" spans="1:24">
      <c r="A111" s="106"/>
      <c r="B111" s="106"/>
      <c r="C111" s="102"/>
      <c r="D111" s="102"/>
      <c r="E111" s="102"/>
      <c r="F111" s="52"/>
      <c r="G111" s="102"/>
      <c r="H111" s="102"/>
      <c r="I111" s="52"/>
      <c r="J111" s="52"/>
      <c r="K111" s="102"/>
      <c r="L111" s="102"/>
      <c r="M111" s="52"/>
      <c r="N111" s="102"/>
      <c r="O111" s="102"/>
      <c r="P111" s="52"/>
      <c r="Q111" s="102"/>
      <c r="R111" s="52"/>
      <c r="S111" s="102"/>
      <c r="T111" s="52"/>
      <c r="U111" s="102"/>
      <c r="V111" s="102"/>
      <c r="W111" s="102"/>
      <c r="X111" s="71"/>
    </row>
    <row r="112" spans="1:24">
      <c r="A112" s="106"/>
      <c r="B112" s="106"/>
      <c r="C112" s="102"/>
      <c r="D112" s="102"/>
      <c r="E112" s="102"/>
      <c r="F112" s="52"/>
      <c r="G112" s="102"/>
      <c r="H112" s="102"/>
      <c r="I112" s="52"/>
      <c r="J112" s="52"/>
      <c r="K112" s="102"/>
      <c r="L112" s="102"/>
      <c r="M112" s="52"/>
      <c r="N112" s="102"/>
      <c r="O112" s="102"/>
      <c r="P112" s="52"/>
      <c r="Q112" s="102"/>
      <c r="R112" s="52"/>
      <c r="S112" s="102"/>
      <c r="T112" s="52"/>
      <c r="U112" s="102"/>
      <c r="V112" s="102"/>
      <c r="W112" s="102"/>
      <c r="X112" s="71"/>
    </row>
    <row r="113" spans="1:24">
      <c r="A113" s="106"/>
      <c r="B113" s="106"/>
      <c r="C113" s="102"/>
      <c r="D113" s="102"/>
      <c r="E113" s="102"/>
      <c r="F113" s="52"/>
      <c r="G113" s="102"/>
      <c r="H113" s="102"/>
      <c r="I113" s="52"/>
      <c r="J113" s="52"/>
      <c r="K113" s="102"/>
      <c r="L113" s="102"/>
      <c r="M113" s="52"/>
      <c r="N113" s="102"/>
      <c r="O113" s="102"/>
      <c r="P113" s="52"/>
      <c r="Q113" s="102"/>
      <c r="R113" s="52"/>
      <c r="S113" s="102"/>
      <c r="T113" s="52"/>
      <c r="U113" s="102"/>
      <c r="V113" s="102"/>
      <c r="W113" s="102"/>
      <c r="X113" s="71"/>
    </row>
    <row r="114" spans="1:24">
      <c r="A114" s="106"/>
      <c r="B114" s="106"/>
      <c r="C114" s="102"/>
      <c r="D114" s="102"/>
      <c r="E114" s="102"/>
      <c r="F114" s="52"/>
      <c r="G114" s="102"/>
      <c r="H114" s="102"/>
      <c r="I114" s="52"/>
      <c r="J114" s="52"/>
      <c r="K114" s="102"/>
      <c r="L114" s="102"/>
      <c r="M114" s="52"/>
      <c r="N114" s="102"/>
      <c r="O114" s="102"/>
      <c r="P114" s="52"/>
      <c r="Q114" s="102"/>
      <c r="R114" s="52"/>
      <c r="S114" s="102"/>
      <c r="T114" s="52"/>
      <c r="U114" s="102"/>
      <c r="V114" s="102"/>
      <c r="W114" s="102"/>
      <c r="X114" s="71"/>
    </row>
    <row r="115" spans="1:24">
      <c r="A115" s="106"/>
      <c r="B115" s="106"/>
      <c r="C115" s="102"/>
      <c r="D115" s="102"/>
      <c r="E115" s="102"/>
      <c r="F115" s="52"/>
      <c r="G115" s="102"/>
      <c r="H115" s="102"/>
      <c r="I115" s="52"/>
      <c r="J115" s="52"/>
      <c r="K115" s="102"/>
      <c r="L115" s="102"/>
      <c r="M115" s="52"/>
      <c r="N115" s="102"/>
      <c r="O115" s="102"/>
      <c r="P115" s="52"/>
      <c r="Q115" s="102"/>
      <c r="R115" s="52"/>
      <c r="S115" s="102"/>
      <c r="T115" s="52"/>
      <c r="U115" s="102"/>
      <c r="V115" s="102"/>
      <c r="W115" s="102"/>
      <c r="X115" s="71"/>
    </row>
    <row r="116" spans="1:24">
      <c r="A116" s="106"/>
      <c r="B116" s="106"/>
      <c r="C116" s="102"/>
      <c r="D116" s="102"/>
      <c r="E116" s="102"/>
      <c r="F116" s="52"/>
      <c r="G116" s="102"/>
      <c r="H116" s="102"/>
      <c r="I116" s="52"/>
      <c r="J116" s="52"/>
      <c r="K116" s="102"/>
      <c r="L116" s="102"/>
      <c r="M116" s="52"/>
      <c r="N116" s="102"/>
      <c r="O116" s="102"/>
      <c r="P116" s="52"/>
      <c r="Q116" s="102"/>
      <c r="R116" s="52"/>
      <c r="S116" s="102"/>
      <c r="T116" s="52"/>
      <c r="U116" s="102"/>
      <c r="V116" s="102"/>
      <c r="W116" s="102"/>
      <c r="X116" s="71"/>
    </row>
    <row r="117" spans="1:24">
      <c r="A117" s="106"/>
      <c r="B117" s="106"/>
      <c r="C117" s="102"/>
      <c r="D117" s="102"/>
      <c r="E117" s="102"/>
      <c r="F117" s="52"/>
      <c r="G117" s="102"/>
      <c r="H117" s="102"/>
      <c r="I117" s="52"/>
      <c r="J117" s="52"/>
      <c r="K117" s="102"/>
      <c r="L117" s="102"/>
      <c r="M117" s="52"/>
      <c r="N117" s="102"/>
      <c r="O117" s="102"/>
      <c r="P117" s="52"/>
      <c r="Q117" s="102"/>
      <c r="R117" s="52"/>
      <c r="S117" s="102"/>
      <c r="T117" s="52"/>
      <c r="U117" s="102"/>
      <c r="V117" s="102"/>
      <c r="W117" s="102"/>
      <c r="X117" s="71"/>
    </row>
    <row r="118" spans="1:24">
      <c r="A118" s="106"/>
      <c r="B118" s="106"/>
      <c r="C118" s="102"/>
      <c r="D118" s="102"/>
      <c r="E118" s="102"/>
      <c r="F118" s="52"/>
      <c r="G118" s="102"/>
      <c r="H118" s="102"/>
      <c r="I118" s="52"/>
      <c r="J118" s="52"/>
      <c r="K118" s="102"/>
      <c r="L118" s="102"/>
      <c r="M118" s="52"/>
      <c r="N118" s="102"/>
      <c r="O118" s="102"/>
      <c r="P118" s="52"/>
      <c r="Q118" s="102"/>
      <c r="R118" s="52"/>
      <c r="S118" s="102"/>
      <c r="T118" s="52"/>
      <c r="U118" s="102"/>
      <c r="V118" s="102"/>
      <c r="W118" s="102"/>
      <c r="X118" s="71"/>
    </row>
    <row r="119" spans="1:24">
      <c r="A119" s="106"/>
      <c r="B119" s="106"/>
      <c r="C119" s="102"/>
      <c r="D119" s="102"/>
      <c r="E119" s="102"/>
      <c r="F119" s="52"/>
      <c r="G119" s="102"/>
      <c r="H119" s="102"/>
      <c r="I119" s="52"/>
      <c r="J119" s="52"/>
      <c r="K119" s="102"/>
      <c r="L119" s="102"/>
      <c r="M119" s="52"/>
      <c r="N119" s="102"/>
      <c r="O119" s="102"/>
      <c r="P119" s="52"/>
      <c r="Q119" s="102"/>
      <c r="R119" s="52"/>
      <c r="S119" s="102"/>
      <c r="T119" s="52"/>
      <c r="U119" s="102"/>
      <c r="V119" s="102"/>
      <c r="W119" s="102"/>
      <c r="X119" s="71"/>
    </row>
    <row r="120" spans="1:24">
      <c r="A120" s="106"/>
      <c r="B120" s="106"/>
      <c r="C120" s="102"/>
      <c r="D120" s="102"/>
      <c r="E120" s="102"/>
      <c r="F120" s="52"/>
      <c r="G120" s="102"/>
      <c r="H120" s="102"/>
      <c r="I120" s="52"/>
      <c r="J120" s="52"/>
      <c r="K120" s="102"/>
      <c r="L120" s="102"/>
      <c r="M120" s="52"/>
      <c r="N120" s="102"/>
      <c r="O120" s="102"/>
      <c r="P120" s="52"/>
      <c r="Q120" s="102"/>
      <c r="R120" s="52"/>
      <c r="S120" s="102"/>
      <c r="T120" s="52"/>
      <c r="U120" s="102"/>
      <c r="V120" s="102"/>
      <c r="W120" s="102"/>
      <c r="X120" s="71"/>
    </row>
    <row r="121" spans="1:24">
      <c r="A121" s="106"/>
      <c r="B121" s="106"/>
      <c r="C121" s="102"/>
      <c r="D121" s="102"/>
      <c r="E121" s="102"/>
      <c r="F121" s="52"/>
      <c r="G121" s="102"/>
      <c r="H121" s="102"/>
      <c r="I121" s="52"/>
      <c r="J121" s="52"/>
      <c r="K121" s="102"/>
      <c r="L121" s="102"/>
      <c r="M121" s="52"/>
      <c r="N121" s="102"/>
      <c r="O121" s="102"/>
      <c r="P121" s="52"/>
      <c r="Q121" s="102"/>
      <c r="R121" s="52"/>
      <c r="S121" s="102"/>
      <c r="T121" s="52"/>
      <c r="U121" s="102"/>
      <c r="V121" s="102"/>
      <c r="W121" s="102"/>
      <c r="X121" s="71"/>
    </row>
    <row r="122" spans="1:24">
      <c r="A122" s="106"/>
      <c r="B122" s="106"/>
      <c r="C122" s="102"/>
      <c r="D122" s="102"/>
      <c r="E122" s="102"/>
      <c r="F122" s="52"/>
      <c r="G122" s="102"/>
      <c r="H122" s="102"/>
      <c r="I122" s="52"/>
      <c r="J122" s="52"/>
      <c r="K122" s="102"/>
      <c r="L122" s="102"/>
      <c r="M122" s="52"/>
      <c r="N122" s="102"/>
      <c r="O122" s="102"/>
      <c r="P122" s="52"/>
      <c r="Q122" s="102"/>
      <c r="R122" s="52"/>
      <c r="S122" s="102"/>
      <c r="T122" s="52"/>
      <c r="U122" s="102"/>
      <c r="V122" s="102"/>
      <c r="W122" s="102"/>
      <c r="X122" s="71"/>
    </row>
    <row r="123" spans="1:24">
      <c r="A123" s="106"/>
      <c r="B123" s="106"/>
      <c r="C123" s="102"/>
      <c r="D123" s="102"/>
      <c r="E123" s="102"/>
      <c r="F123" s="52"/>
      <c r="G123" s="102"/>
      <c r="H123" s="102"/>
      <c r="I123" s="52"/>
      <c r="J123" s="52"/>
      <c r="K123" s="102"/>
      <c r="L123" s="102"/>
      <c r="M123" s="52"/>
      <c r="N123" s="102"/>
      <c r="O123" s="102"/>
      <c r="P123" s="52"/>
      <c r="Q123" s="102"/>
      <c r="R123" s="52"/>
      <c r="S123" s="102"/>
      <c r="T123" s="52"/>
      <c r="U123" s="102"/>
      <c r="V123" s="102"/>
      <c r="W123" s="102"/>
      <c r="X123" s="71"/>
    </row>
    <row r="124" spans="1:24">
      <c r="A124" s="106"/>
      <c r="B124" s="106"/>
      <c r="C124" s="102"/>
      <c r="D124" s="102"/>
      <c r="E124" s="102"/>
      <c r="F124" s="52"/>
      <c r="G124" s="102"/>
      <c r="H124" s="102"/>
      <c r="I124" s="52"/>
      <c r="J124" s="52"/>
      <c r="K124" s="102"/>
      <c r="L124" s="102"/>
      <c r="M124" s="52"/>
      <c r="N124" s="102"/>
      <c r="O124" s="102"/>
      <c r="P124" s="52"/>
      <c r="Q124" s="102"/>
      <c r="R124" s="52"/>
      <c r="S124" s="102"/>
      <c r="T124" s="52"/>
      <c r="U124" s="102"/>
      <c r="V124" s="102"/>
      <c r="W124" s="102"/>
      <c r="X124" s="71"/>
    </row>
    <row r="125" spans="1:24">
      <c r="A125" s="106"/>
      <c r="B125" s="106"/>
      <c r="C125" s="102"/>
      <c r="D125" s="102"/>
      <c r="E125" s="102"/>
      <c r="F125" s="52"/>
      <c r="G125" s="102"/>
      <c r="H125" s="102"/>
      <c r="I125" s="52"/>
      <c r="J125" s="52"/>
      <c r="K125" s="102"/>
      <c r="L125" s="102"/>
      <c r="M125" s="52"/>
      <c r="N125" s="102"/>
      <c r="O125" s="102"/>
      <c r="P125" s="52"/>
      <c r="Q125" s="102"/>
      <c r="R125" s="52"/>
      <c r="S125" s="102"/>
      <c r="T125" s="52"/>
      <c r="U125" s="102"/>
      <c r="V125" s="102"/>
      <c r="W125" s="102"/>
      <c r="X125" s="71"/>
    </row>
    <row r="126" spans="1:24">
      <c r="A126" s="106"/>
      <c r="B126" s="106"/>
      <c r="C126" s="102"/>
      <c r="D126" s="102"/>
      <c r="E126" s="102"/>
      <c r="F126" s="52"/>
      <c r="G126" s="102"/>
      <c r="H126" s="102"/>
      <c r="I126" s="52"/>
      <c r="J126" s="52"/>
      <c r="K126" s="102"/>
      <c r="L126" s="102"/>
      <c r="M126" s="52"/>
      <c r="N126" s="102"/>
      <c r="O126" s="102"/>
      <c r="P126" s="52"/>
      <c r="Q126" s="102"/>
      <c r="R126" s="52"/>
      <c r="S126" s="102"/>
      <c r="T126" s="52"/>
      <c r="U126" s="102"/>
      <c r="V126" s="102"/>
      <c r="W126" s="102"/>
      <c r="X126" s="71"/>
    </row>
    <row r="127" spans="1:24">
      <c r="A127" s="106"/>
      <c r="B127" s="106"/>
      <c r="C127" s="102"/>
      <c r="D127" s="102"/>
      <c r="E127" s="102"/>
      <c r="F127" s="52"/>
      <c r="G127" s="102"/>
      <c r="H127" s="102"/>
      <c r="I127" s="52"/>
      <c r="J127" s="52"/>
      <c r="K127" s="102"/>
      <c r="L127" s="102"/>
      <c r="M127" s="52"/>
      <c r="N127" s="102"/>
      <c r="O127" s="102"/>
      <c r="P127" s="52"/>
      <c r="Q127" s="102"/>
      <c r="R127" s="52"/>
      <c r="S127" s="102"/>
      <c r="T127" s="52"/>
      <c r="U127" s="102"/>
      <c r="V127" s="102"/>
      <c r="W127" s="102"/>
      <c r="X127" s="71"/>
    </row>
    <row r="128" spans="1:24">
      <c r="A128" s="106"/>
      <c r="B128" s="106"/>
      <c r="C128" s="102"/>
      <c r="D128" s="102"/>
      <c r="E128" s="102"/>
      <c r="F128" s="52"/>
      <c r="G128" s="102"/>
      <c r="H128" s="102"/>
      <c r="I128" s="52"/>
      <c r="J128" s="52"/>
      <c r="K128" s="102"/>
      <c r="L128" s="102"/>
      <c r="M128" s="52"/>
      <c r="N128" s="102"/>
      <c r="O128" s="102"/>
      <c r="P128" s="52"/>
      <c r="Q128" s="102"/>
      <c r="R128" s="52"/>
      <c r="S128" s="102"/>
      <c r="T128" s="52"/>
      <c r="U128" s="102"/>
      <c r="V128" s="102"/>
      <c r="W128" s="102"/>
      <c r="X128" s="71"/>
    </row>
    <row r="129" spans="1:24">
      <c r="A129" s="106"/>
      <c r="B129" s="106"/>
      <c r="C129" s="102"/>
      <c r="D129" s="102"/>
      <c r="E129" s="102"/>
      <c r="F129" s="52"/>
      <c r="G129" s="102"/>
      <c r="H129" s="102"/>
      <c r="I129" s="52"/>
      <c r="J129" s="52"/>
      <c r="K129" s="102"/>
      <c r="L129" s="102"/>
      <c r="M129" s="52"/>
      <c r="N129" s="102"/>
      <c r="O129" s="102"/>
      <c r="P129" s="52"/>
      <c r="Q129" s="102"/>
      <c r="R129" s="52"/>
      <c r="S129" s="102"/>
      <c r="T129" s="52"/>
      <c r="U129" s="102"/>
      <c r="V129" s="102"/>
      <c r="W129" s="102"/>
      <c r="X129" s="71"/>
    </row>
    <row r="130" spans="1:24">
      <c r="A130" s="106"/>
      <c r="B130" s="106"/>
      <c r="C130" s="102"/>
      <c r="D130" s="102"/>
      <c r="E130" s="102"/>
      <c r="F130" s="52"/>
      <c r="G130" s="102"/>
      <c r="H130" s="102"/>
      <c r="I130" s="52"/>
      <c r="J130" s="52"/>
      <c r="K130" s="102"/>
      <c r="L130" s="102"/>
      <c r="M130" s="52"/>
      <c r="N130" s="102"/>
      <c r="O130" s="102"/>
      <c r="P130" s="52"/>
      <c r="Q130" s="102"/>
      <c r="R130" s="52"/>
      <c r="S130" s="102"/>
      <c r="T130" s="52"/>
      <c r="U130" s="102"/>
      <c r="V130" s="102"/>
      <c r="W130" s="102"/>
      <c r="X130" s="71"/>
    </row>
    <row r="131" spans="1:24">
      <c r="A131" s="106"/>
      <c r="B131" s="106"/>
      <c r="C131" s="102"/>
      <c r="D131" s="102"/>
      <c r="E131" s="102"/>
      <c r="F131" s="52"/>
      <c r="G131" s="102"/>
      <c r="H131" s="102"/>
      <c r="I131" s="52"/>
      <c r="J131" s="52"/>
      <c r="K131" s="102"/>
      <c r="L131" s="102"/>
      <c r="M131" s="52"/>
      <c r="N131" s="102"/>
      <c r="O131" s="102"/>
      <c r="P131" s="52"/>
      <c r="Q131" s="102"/>
      <c r="R131" s="52"/>
      <c r="S131" s="102"/>
      <c r="T131" s="52"/>
      <c r="U131" s="102"/>
      <c r="V131" s="102"/>
      <c r="W131" s="102"/>
      <c r="X131" s="71"/>
    </row>
    <row r="132" spans="1:24">
      <c r="A132" s="106"/>
      <c r="B132" s="106"/>
      <c r="C132" s="102"/>
      <c r="D132" s="102"/>
      <c r="E132" s="102"/>
      <c r="F132" s="52"/>
      <c r="G132" s="102"/>
      <c r="H132" s="102"/>
      <c r="I132" s="52"/>
      <c r="J132" s="52"/>
      <c r="K132" s="102"/>
      <c r="L132" s="102"/>
      <c r="M132" s="52"/>
      <c r="N132" s="102"/>
      <c r="O132" s="102"/>
      <c r="P132" s="52"/>
      <c r="Q132" s="102"/>
      <c r="R132" s="52"/>
      <c r="S132" s="102"/>
      <c r="T132" s="52"/>
      <c r="U132" s="102"/>
      <c r="V132" s="102"/>
      <c r="W132" s="102"/>
      <c r="X132" s="71"/>
    </row>
    <row r="133" spans="1:24">
      <c r="A133" s="106"/>
      <c r="B133" s="106"/>
      <c r="C133" s="102"/>
      <c r="D133" s="102"/>
      <c r="E133" s="102"/>
      <c r="F133" s="52"/>
      <c r="G133" s="102"/>
      <c r="H133" s="102"/>
      <c r="I133" s="52"/>
      <c r="J133" s="52"/>
      <c r="K133" s="102"/>
      <c r="L133" s="102"/>
      <c r="M133" s="52"/>
      <c r="N133" s="102"/>
      <c r="O133" s="102"/>
      <c r="P133" s="52"/>
      <c r="Q133" s="102"/>
      <c r="R133" s="52"/>
      <c r="S133" s="102"/>
      <c r="T133" s="52"/>
      <c r="U133" s="102"/>
      <c r="V133" s="102"/>
      <c r="W133" s="102"/>
      <c r="X133" s="71"/>
    </row>
    <row r="134" spans="1:24">
      <c r="A134" s="106"/>
      <c r="B134" s="106"/>
      <c r="C134" s="102"/>
      <c r="D134" s="102"/>
      <c r="E134" s="102"/>
      <c r="F134" s="52"/>
      <c r="G134" s="102"/>
      <c r="H134" s="102"/>
      <c r="I134" s="52"/>
      <c r="J134" s="52"/>
      <c r="K134" s="102"/>
      <c r="L134" s="102"/>
      <c r="M134" s="52"/>
      <c r="N134" s="102"/>
      <c r="O134" s="102"/>
      <c r="P134" s="52"/>
      <c r="Q134" s="102"/>
      <c r="R134" s="52"/>
      <c r="S134" s="102"/>
      <c r="T134" s="52"/>
      <c r="U134" s="102"/>
      <c r="V134" s="102"/>
      <c r="W134" s="102"/>
      <c r="X134" s="71"/>
    </row>
    <row r="135" spans="1:24">
      <c r="A135" s="106"/>
      <c r="B135" s="106"/>
      <c r="C135" s="102"/>
      <c r="D135" s="102"/>
      <c r="E135" s="102"/>
      <c r="F135" s="52"/>
      <c r="G135" s="102"/>
      <c r="H135" s="102"/>
      <c r="I135" s="52"/>
      <c r="J135" s="52"/>
      <c r="K135" s="102"/>
      <c r="L135" s="102"/>
      <c r="M135" s="52"/>
      <c r="N135" s="102"/>
      <c r="O135" s="102"/>
      <c r="P135" s="52"/>
      <c r="Q135" s="102"/>
      <c r="R135" s="52"/>
      <c r="S135" s="102"/>
      <c r="T135" s="52"/>
      <c r="U135" s="102"/>
      <c r="V135" s="102"/>
      <c r="W135" s="102"/>
      <c r="X135" s="71"/>
    </row>
    <row r="136" spans="1:24">
      <c r="A136" s="106"/>
      <c r="B136" s="106"/>
      <c r="C136" s="102"/>
      <c r="D136" s="102"/>
      <c r="E136" s="102"/>
      <c r="F136" s="52"/>
      <c r="G136" s="102"/>
      <c r="H136" s="102"/>
      <c r="I136" s="52"/>
      <c r="J136" s="52"/>
      <c r="K136" s="102"/>
      <c r="L136" s="102"/>
      <c r="M136" s="52"/>
      <c r="N136" s="102"/>
      <c r="O136" s="102"/>
      <c r="P136" s="52"/>
      <c r="Q136" s="102"/>
      <c r="R136" s="52"/>
      <c r="S136" s="102"/>
      <c r="T136" s="52"/>
      <c r="U136" s="102"/>
      <c r="V136" s="102"/>
      <c r="W136" s="102"/>
      <c r="X136" s="71"/>
    </row>
    <row r="137" spans="1:24">
      <c r="A137" s="106"/>
      <c r="B137" s="106"/>
      <c r="C137" s="102"/>
      <c r="D137" s="102"/>
      <c r="E137" s="102"/>
      <c r="F137" s="52"/>
      <c r="G137" s="102"/>
      <c r="H137" s="102"/>
      <c r="I137" s="52"/>
      <c r="J137" s="52"/>
      <c r="K137" s="102"/>
      <c r="L137" s="102"/>
      <c r="M137" s="52"/>
      <c r="N137" s="102"/>
      <c r="O137" s="102"/>
      <c r="P137" s="52"/>
      <c r="Q137" s="102"/>
      <c r="R137" s="52"/>
      <c r="S137" s="102"/>
      <c r="T137" s="52"/>
      <c r="U137" s="102"/>
      <c r="V137" s="102"/>
      <c r="W137" s="102"/>
      <c r="X137" s="71"/>
    </row>
    <row r="138" spans="1:24">
      <c r="A138" s="106"/>
      <c r="B138" s="106"/>
      <c r="C138" s="102"/>
      <c r="D138" s="102"/>
      <c r="E138" s="102"/>
      <c r="F138" s="52"/>
      <c r="G138" s="102"/>
      <c r="H138" s="102"/>
      <c r="I138" s="52"/>
      <c r="J138" s="52"/>
      <c r="K138" s="102"/>
      <c r="L138" s="102"/>
      <c r="M138" s="52"/>
      <c r="N138" s="102"/>
      <c r="O138" s="102"/>
      <c r="P138" s="52"/>
      <c r="Q138" s="102"/>
      <c r="R138" s="52"/>
      <c r="S138" s="102"/>
      <c r="T138" s="52"/>
      <c r="U138" s="102"/>
      <c r="V138" s="102"/>
      <c r="W138" s="102"/>
      <c r="X138" s="71"/>
    </row>
    <row r="139" spans="1:24">
      <c r="A139" s="106"/>
      <c r="B139" s="106"/>
      <c r="C139" s="102"/>
      <c r="D139" s="102"/>
      <c r="E139" s="102"/>
      <c r="F139" s="52"/>
      <c r="G139" s="102"/>
      <c r="H139" s="102"/>
      <c r="I139" s="52"/>
      <c r="J139" s="52"/>
      <c r="K139" s="102"/>
      <c r="L139" s="102"/>
      <c r="M139" s="52"/>
      <c r="N139" s="102"/>
      <c r="O139" s="102"/>
      <c r="P139" s="52"/>
      <c r="Q139" s="102"/>
      <c r="R139" s="52"/>
      <c r="S139" s="102"/>
      <c r="T139" s="52"/>
      <c r="U139" s="102"/>
      <c r="V139" s="102"/>
      <c r="W139" s="102"/>
      <c r="X139" s="71"/>
    </row>
    <row r="140" spans="1:24">
      <c r="A140" s="106"/>
      <c r="B140" s="106"/>
      <c r="C140" s="102"/>
      <c r="D140" s="102"/>
      <c r="E140" s="102"/>
      <c r="F140" s="52"/>
      <c r="G140" s="102"/>
      <c r="H140" s="102"/>
      <c r="I140" s="52"/>
      <c r="J140" s="52"/>
      <c r="K140" s="102"/>
      <c r="L140" s="102"/>
      <c r="M140" s="52"/>
      <c r="N140" s="102"/>
      <c r="O140" s="102"/>
      <c r="P140" s="52"/>
      <c r="Q140" s="102"/>
      <c r="R140" s="52"/>
      <c r="S140" s="102"/>
      <c r="T140" s="52"/>
      <c r="U140" s="102"/>
      <c r="V140" s="102"/>
      <c r="W140" s="102"/>
      <c r="X140" s="71"/>
    </row>
    <row r="141" spans="1:24">
      <c r="A141" s="106"/>
      <c r="B141" s="106"/>
      <c r="C141" s="102"/>
      <c r="D141" s="102"/>
      <c r="E141" s="102"/>
      <c r="F141" s="52"/>
      <c r="G141" s="102"/>
      <c r="H141" s="102"/>
      <c r="I141" s="52"/>
      <c r="J141" s="52"/>
      <c r="K141" s="102"/>
      <c r="L141" s="102"/>
      <c r="M141" s="52"/>
      <c r="N141" s="102"/>
      <c r="O141" s="102"/>
      <c r="P141" s="52"/>
      <c r="Q141" s="102"/>
      <c r="R141" s="52"/>
      <c r="S141" s="102"/>
      <c r="T141" s="52"/>
      <c r="U141" s="102"/>
      <c r="V141" s="102"/>
      <c r="W141" s="102"/>
      <c r="X141" s="71"/>
    </row>
    <row r="142" spans="1:24">
      <c r="A142" s="106"/>
      <c r="B142" s="106"/>
      <c r="C142" s="102"/>
      <c r="D142" s="102"/>
      <c r="E142" s="102"/>
      <c r="F142" s="52"/>
      <c r="G142" s="102"/>
      <c r="H142" s="102"/>
      <c r="I142" s="52"/>
      <c r="J142" s="52"/>
      <c r="K142" s="102"/>
      <c r="L142" s="102"/>
      <c r="M142" s="52"/>
      <c r="N142" s="102"/>
      <c r="O142" s="102"/>
      <c r="P142" s="52"/>
      <c r="Q142" s="102"/>
      <c r="R142" s="52"/>
      <c r="S142" s="102"/>
      <c r="T142" s="52"/>
      <c r="U142" s="102"/>
      <c r="V142" s="102"/>
      <c r="W142" s="102"/>
      <c r="X142" s="71"/>
    </row>
    <row r="143" spans="1:24">
      <c r="A143" s="106"/>
      <c r="B143" s="106"/>
      <c r="C143" s="102"/>
      <c r="D143" s="102"/>
      <c r="E143" s="102"/>
      <c r="F143" s="52"/>
      <c r="G143" s="102"/>
      <c r="H143" s="102"/>
      <c r="I143" s="52"/>
      <c r="J143" s="52"/>
      <c r="K143" s="102"/>
      <c r="L143" s="102"/>
      <c r="M143" s="52"/>
      <c r="N143" s="102"/>
      <c r="O143" s="102"/>
      <c r="P143" s="52"/>
      <c r="Q143" s="102"/>
      <c r="R143" s="52"/>
      <c r="S143" s="102"/>
      <c r="T143" s="52"/>
      <c r="U143" s="102"/>
      <c r="V143" s="102"/>
      <c r="W143" s="102"/>
      <c r="X143" s="71"/>
    </row>
    <row r="144" spans="1:24">
      <c r="A144" s="106"/>
      <c r="B144" s="106"/>
      <c r="C144" s="102"/>
      <c r="D144" s="102"/>
      <c r="E144" s="102"/>
      <c r="F144" s="52"/>
      <c r="G144" s="102"/>
      <c r="H144" s="102"/>
      <c r="I144" s="52"/>
      <c r="J144" s="52"/>
      <c r="K144" s="102"/>
      <c r="L144" s="102"/>
      <c r="M144" s="52"/>
      <c r="N144" s="102"/>
      <c r="O144" s="102"/>
      <c r="P144" s="52"/>
      <c r="Q144" s="102"/>
      <c r="R144" s="52"/>
      <c r="S144" s="102"/>
      <c r="T144" s="52"/>
      <c r="U144" s="102"/>
      <c r="V144" s="102"/>
      <c r="W144" s="102"/>
      <c r="X144" s="71"/>
    </row>
    <row r="145" spans="1:24">
      <c r="A145" s="106"/>
      <c r="B145" s="106"/>
      <c r="C145" s="102"/>
      <c r="D145" s="102"/>
      <c r="E145" s="102"/>
      <c r="F145" s="52"/>
      <c r="G145" s="102"/>
      <c r="H145" s="102"/>
      <c r="I145" s="52"/>
      <c r="J145" s="52"/>
      <c r="K145" s="102"/>
      <c r="L145" s="102"/>
      <c r="M145" s="52"/>
      <c r="N145" s="102"/>
      <c r="O145" s="102"/>
      <c r="P145" s="52"/>
      <c r="Q145" s="102"/>
      <c r="R145" s="52"/>
      <c r="S145" s="102"/>
      <c r="T145" s="52"/>
      <c r="U145" s="102"/>
      <c r="V145" s="102"/>
      <c r="W145" s="102"/>
      <c r="X145" s="71"/>
    </row>
    <row r="146" spans="1:24">
      <c r="A146" s="106"/>
      <c r="B146" s="106"/>
      <c r="C146" s="102"/>
      <c r="D146" s="102"/>
      <c r="E146" s="102"/>
      <c r="F146" s="52"/>
      <c r="G146" s="102"/>
      <c r="H146" s="102"/>
      <c r="I146" s="52"/>
      <c r="J146" s="52"/>
      <c r="K146" s="102"/>
      <c r="L146" s="102"/>
      <c r="M146" s="52"/>
      <c r="N146" s="102"/>
      <c r="O146" s="102"/>
      <c r="P146" s="52"/>
      <c r="Q146" s="102"/>
      <c r="R146" s="52"/>
      <c r="S146" s="102"/>
      <c r="T146" s="52"/>
      <c r="U146" s="102"/>
      <c r="V146" s="102"/>
      <c r="W146" s="102"/>
      <c r="X146" s="71"/>
    </row>
    <row r="147" spans="1:24">
      <c r="A147" s="106"/>
      <c r="B147" s="106"/>
      <c r="C147" s="102"/>
      <c r="D147" s="102"/>
      <c r="E147" s="102"/>
      <c r="F147" s="52"/>
      <c r="G147" s="102"/>
      <c r="H147" s="102"/>
      <c r="I147" s="52"/>
      <c r="J147" s="52"/>
      <c r="K147" s="102"/>
      <c r="L147" s="102"/>
      <c r="M147" s="52"/>
      <c r="N147" s="102"/>
      <c r="O147" s="102"/>
      <c r="P147" s="52"/>
      <c r="Q147" s="102"/>
      <c r="R147" s="52"/>
      <c r="S147" s="102"/>
      <c r="T147" s="52"/>
      <c r="U147" s="102"/>
      <c r="V147" s="102"/>
      <c r="W147" s="102"/>
      <c r="X147" s="71"/>
    </row>
    <row r="148" spans="1:24">
      <c r="A148" s="106"/>
      <c r="B148" s="106"/>
      <c r="C148" s="102"/>
      <c r="D148" s="102"/>
      <c r="E148" s="102"/>
      <c r="F148" s="52"/>
      <c r="G148" s="102"/>
      <c r="H148" s="102"/>
      <c r="I148" s="52"/>
      <c r="J148" s="52"/>
      <c r="K148" s="102"/>
      <c r="L148" s="102"/>
      <c r="M148" s="52"/>
      <c r="N148" s="102"/>
      <c r="O148" s="102"/>
      <c r="P148" s="52"/>
      <c r="Q148" s="102"/>
      <c r="R148" s="52"/>
      <c r="S148" s="102"/>
      <c r="T148" s="52"/>
      <c r="U148" s="102"/>
      <c r="V148" s="102"/>
      <c r="W148" s="102"/>
      <c r="X148" s="71"/>
    </row>
    <row r="149" spans="1:24">
      <c r="A149" s="106"/>
      <c r="B149" s="106"/>
      <c r="C149" s="102"/>
      <c r="D149" s="102"/>
      <c r="E149" s="102"/>
      <c r="F149" s="52"/>
      <c r="G149" s="102"/>
      <c r="H149" s="102"/>
      <c r="I149" s="52"/>
      <c r="J149" s="52"/>
      <c r="K149" s="102"/>
      <c r="L149" s="102"/>
      <c r="M149" s="52"/>
      <c r="N149" s="102"/>
      <c r="O149" s="102"/>
      <c r="P149" s="52"/>
      <c r="Q149" s="102"/>
      <c r="R149" s="52"/>
      <c r="S149" s="102"/>
      <c r="T149" s="52"/>
      <c r="U149" s="102"/>
      <c r="V149" s="102"/>
      <c r="W149" s="102"/>
      <c r="X149" s="71"/>
    </row>
    <row r="150" spans="1:24">
      <c r="A150" s="106"/>
      <c r="B150" s="106"/>
      <c r="C150" s="102"/>
      <c r="D150" s="102"/>
      <c r="E150" s="102"/>
      <c r="F150" s="52"/>
      <c r="G150" s="102"/>
      <c r="H150" s="102"/>
      <c r="I150" s="52"/>
      <c r="J150" s="52"/>
      <c r="K150" s="102"/>
      <c r="L150" s="102"/>
      <c r="M150" s="52"/>
      <c r="N150" s="102"/>
      <c r="O150" s="102"/>
      <c r="P150" s="52"/>
      <c r="Q150" s="102"/>
      <c r="R150" s="52"/>
      <c r="S150" s="102"/>
      <c r="T150" s="52"/>
      <c r="U150" s="102"/>
      <c r="V150" s="102"/>
      <c r="W150" s="102"/>
      <c r="X150" s="71"/>
    </row>
    <row r="151" spans="1:24">
      <c r="A151" s="106"/>
      <c r="B151" s="106"/>
      <c r="C151" s="102"/>
      <c r="D151" s="102"/>
      <c r="E151" s="102"/>
      <c r="F151" s="52"/>
      <c r="G151" s="102"/>
      <c r="H151" s="102"/>
      <c r="I151" s="52"/>
      <c r="J151" s="52"/>
      <c r="K151" s="102"/>
      <c r="L151" s="102"/>
      <c r="M151" s="52"/>
      <c r="N151" s="102"/>
      <c r="O151" s="102"/>
      <c r="P151" s="52"/>
      <c r="Q151" s="102"/>
      <c r="R151" s="52"/>
      <c r="S151" s="102"/>
      <c r="T151" s="52"/>
      <c r="U151" s="102"/>
      <c r="V151" s="102"/>
      <c r="W151" s="102"/>
      <c r="X151" s="71"/>
    </row>
    <row r="152" spans="1:24">
      <c r="A152" s="106"/>
      <c r="B152" s="106"/>
      <c r="C152" s="102"/>
      <c r="D152" s="102"/>
      <c r="E152" s="102"/>
      <c r="F152" s="52"/>
      <c r="G152" s="102"/>
      <c r="H152" s="102"/>
      <c r="I152" s="52"/>
      <c r="J152" s="52"/>
      <c r="K152" s="102"/>
      <c r="L152" s="102"/>
      <c r="M152" s="52"/>
      <c r="N152" s="102"/>
      <c r="O152" s="102"/>
      <c r="P152" s="52"/>
      <c r="Q152" s="102"/>
      <c r="R152" s="52"/>
      <c r="S152" s="102"/>
      <c r="T152" s="52"/>
      <c r="U152" s="102"/>
      <c r="V152" s="102"/>
      <c r="W152" s="102"/>
      <c r="X152" s="71"/>
    </row>
    <row r="153" spans="1:24">
      <c r="A153" s="106"/>
      <c r="B153" s="106"/>
      <c r="C153" s="102"/>
      <c r="D153" s="102"/>
      <c r="E153" s="102"/>
      <c r="F153" s="52"/>
      <c r="G153" s="102"/>
      <c r="H153" s="102"/>
      <c r="I153" s="52"/>
      <c r="J153" s="52"/>
      <c r="K153" s="102"/>
      <c r="L153" s="102"/>
      <c r="M153" s="52"/>
      <c r="N153" s="102"/>
      <c r="O153" s="102"/>
      <c r="P153" s="52"/>
      <c r="Q153" s="102"/>
      <c r="R153" s="52"/>
      <c r="S153" s="102"/>
      <c r="T153" s="52"/>
      <c r="U153" s="102"/>
      <c r="V153" s="102"/>
      <c r="W153" s="102"/>
      <c r="X153" s="71"/>
    </row>
    <row r="154" spans="1:24">
      <c r="A154" s="106"/>
      <c r="B154" s="106"/>
      <c r="C154" s="102"/>
      <c r="D154" s="102"/>
      <c r="E154" s="102"/>
      <c r="F154" s="52"/>
      <c r="G154" s="102"/>
      <c r="H154" s="102"/>
      <c r="I154" s="52"/>
      <c r="J154" s="52"/>
      <c r="K154" s="102"/>
      <c r="L154" s="102"/>
      <c r="M154" s="52"/>
      <c r="N154" s="102"/>
      <c r="O154" s="102"/>
      <c r="P154" s="52"/>
      <c r="Q154" s="102"/>
      <c r="R154" s="52"/>
      <c r="S154" s="102"/>
      <c r="T154" s="52"/>
      <c r="U154" s="102"/>
      <c r="V154" s="102"/>
      <c r="W154" s="102"/>
      <c r="X154" s="71"/>
    </row>
    <row r="155" spans="1:24">
      <c r="A155" s="106"/>
      <c r="B155" s="106"/>
      <c r="C155" s="102"/>
      <c r="D155" s="102"/>
      <c r="E155" s="102"/>
      <c r="F155" s="52"/>
      <c r="G155" s="102"/>
      <c r="H155" s="102"/>
      <c r="I155" s="52"/>
      <c r="J155" s="52"/>
      <c r="K155" s="102"/>
      <c r="L155" s="102"/>
      <c r="M155" s="52"/>
      <c r="N155" s="102"/>
      <c r="O155" s="102"/>
      <c r="P155" s="52"/>
      <c r="Q155" s="102"/>
      <c r="R155" s="52"/>
      <c r="S155" s="102"/>
      <c r="T155" s="52"/>
      <c r="U155" s="102"/>
      <c r="V155" s="102"/>
      <c r="W155" s="102"/>
      <c r="X155" s="71"/>
    </row>
    <row r="156" spans="1:24">
      <c r="A156" s="106"/>
      <c r="B156" s="106"/>
      <c r="C156" s="102"/>
      <c r="D156" s="102"/>
      <c r="E156" s="102"/>
      <c r="F156" s="52"/>
      <c r="G156" s="102"/>
      <c r="H156" s="102"/>
      <c r="I156" s="52"/>
      <c r="J156" s="52"/>
      <c r="K156" s="102"/>
      <c r="L156" s="102"/>
      <c r="M156" s="52"/>
      <c r="N156" s="102"/>
      <c r="O156" s="102"/>
      <c r="P156" s="52"/>
      <c r="Q156" s="102"/>
      <c r="R156" s="52"/>
      <c r="S156" s="102"/>
      <c r="T156" s="52"/>
      <c r="U156" s="102"/>
      <c r="V156" s="102"/>
      <c r="W156" s="102"/>
      <c r="X156" s="71"/>
    </row>
    <row r="157" spans="1:24">
      <c r="A157" s="106"/>
      <c r="B157" s="106"/>
      <c r="C157" s="102"/>
      <c r="D157" s="102"/>
      <c r="E157" s="102"/>
      <c r="F157" s="52"/>
      <c r="G157" s="102"/>
      <c r="H157" s="102"/>
      <c r="I157" s="52"/>
      <c r="J157" s="52"/>
      <c r="K157" s="102"/>
      <c r="L157" s="102"/>
      <c r="M157" s="52"/>
      <c r="N157" s="102"/>
      <c r="O157" s="102"/>
      <c r="P157" s="52"/>
      <c r="Q157" s="102"/>
      <c r="R157" s="52"/>
      <c r="S157" s="102"/>
      <c r="T157" s="52"/>
      <c r="U157" s="102"/>
      <c r="V157" s="102"/>
      <c r="W157" s="102"/>
      <c r="X157" s="71"/>
    </row>
    <row r="158" spans="1:24">
      <c r="A158" s="106"/>
      <c r="B158" s="106"/>
      <c r="C158" s="102"/>
      <c r="D158" s="102"/>
      <c r="E158" s="102"/>
      <c r="F158" s="52"/>
      <c r="G158" s="102"/>
      <c r="H158" s="102"/>
      <c r="I158" s="52"/>
      <c r="J158" s="52"/>
      <c r="K158" s="102"/>
      <c r="L158" s="102"/>
      <c r="M158" s="52"/>
      <c r="N158" s="102"/>
      <c r="O158" s="102"/>
      <c r="P158" s="52"/>
      <c r="Q158" s="102"/>
      <c r="R158" s="52"/>
      <c r="S158" s="102"/>
      <c r="T158" s="52"/>
      <c r="U158" s="102"/>
      <c r="V158" s="102"/>
      <c r="W158" s="102"/>
      <c r="X158" s="71"/>
    </row>
    <row r="159" spans="1:24">
      <c r="A159" s="106"/>
      <c r="B159" s="106"/>
      <c r="C159" s="102"/>
      <c r="D159" s="102"/>
      <c r="E159" s="102"/>
      <c r="F159" s="52"/>
      <c r="G159" s="102"/>
      <c r="H159" s="102"/>
      <c r="I159" s="52"/>
      <c r="J159" s="52"/>
      <c r="K159" s="102"/>
      <c r="L159" s="102"/>
      <c r="M159" s="52"/>
      <c r="N159" s="102"/>
      <c r="O159" s="102"/>
      <c r="P159" s="52"/>
      <c r="Q159" s="102"/>
      <c r="R159" s="52"/>
      <c r="S159" s="102"/>
      <c r="T159" s="52"/>
      <c r="U159" s="102"/>
      <c r="V159" s="102"/>
      <c r="W159" s="102"/>
      <c r="X159" s="71"/>
    </row>
    <row r="160" spans="1:24">
      <c r="A160" s="106"/>
      <c r="B160" s="106"/>
      <c r="C160" s="102"/>
      <c r="D160" s="102"/>
      <c r="E160" s="102"/>
      <c r="F160" s="52"/>
      <c r="G160" s="102"/>
      <c r="H160" s="102"/>
      <c r="I160" s="52"/>
      <c r="J160" s="52"/>
      <c r="K160" s="102"/>
      <c r="L160" s="102"/>
      <c r="M160" s="52"/>
      <c r="N160" s="102"/>
      <c r="O160" s="102"/>
      <c r="P160" s="52"/>
      <c r="Q160" s="102"/>
      <c r="R160" s="52"/>
      <c r="S160" s="102"/>
      <c r="T160" s="52"/>
      <c r="U160" s="102"/>
      <c r="V160" s="102"/>
      <c r="W160" s="102"/>
      <c r="X160" s="71"/>
    </row>
    <row r="161" spans="1:24">
      <c r="A161" s="106"/>
      <c r="B161" s="106"/>
      <c r="C161" s="102"/>
      <c r="D161" s="102"/>
      <c r="E161" s="102"/>
      <c r="F161" s="52"/>
      <c r="G161" s="102"/>
      <c r="H161" s="102"/>
      <c r="I161" s="52"/>
      <c r="J161" s="52"/>
      <c r="K161" s="102"/>
      <c r="L161" s="102"/>
      <c r="M161" s="52"/>
      <c r="N161" s="102"/>
      <c r="O161" s="102"/>
      <c r="P161" s="52"/>
      <c r="Q161" s="102"/>
      <c r="R161" s="52"/>
      <c r="S161" s="102"/>
      <c r="T161" s="52"/>
      <c r="U161" s="102"/>
      <c r="V161" s="102"/>
      <c r="W161" s="102"/>
      <c r="X161" s="71"/>
    </row>
    <row r="162" spans="1:24">
      <c r="A162" s="106"/>
      <c r="B162" s="106"/>
      <c r="C162" s="102"/>
      <c r="D162" s="102"/>
      <c r="E162" s="102"/>
      <c r="F162" s="52"/>
      <c r="G162" s="102"/>
      <c r="H162" s="102"/>
      <c r="I162" s="52"/>
      <c r="J162" s="52"/>
      <c r="K162" s="102"/>
      <c r="L162" s="102"/>
      <c r="M162" s="52"/>
      <c r="N162" s="102"/>
      <c r="O162" s="102"/>
      <c r="P162" s="52"/>
      <c r="Q162" s="102"/>
      <c r="R162" s="52"/>
      <c r="S162" s="102"/>
      <c r="T162" s="52"/>
      <c r="U162" s="102"/>
      <c r="V162" s="102"/>
      <c r="W162" s="102"/>
      <c r="X162" s="71"/>
    </row>
    <row r="163" spans="1:24">
      <c r="A163" s="106"/>
      <c r="B163" s="106"/>
      <c r="C163" s="102"/>
      <c r="D163" s="102"/>
      <c r="E163" s="102"/>
      <c r="F163" s="52"/>
      <c r="G163" s="102"/>
      <c r="H163" s="102"/>
      <c r="I163" s="52"/>
      <c r="J163" s="52"/>
      <c r="K163" s="102"/>
      <c r="L163" s="102"/>
      <c r="M163" s="52"/>
      <c r="N163" s="102"/>
      <c r="O163" s="102"/>
      <c r="P163" s="52"/>
      <c r="Q163" s="102"/>
      <c r="R163" s="52"/>
      <c r="S163" s="102"/>
      <c r="T163" s="52"/>
      <c r="U163" s="102"/>
      <c r="V163" s="102"/>
      <c r="W163" s="102"/>
      <c r="X163" s="71"/>
    </row>
    <row r="164" spans="1:24">
      <c r="A164" s="106"/>
      <c r="B164" s="106"/>
      <c r="C164" s="102"/>
      <c r="D164" s="102"/>
      <c r="E164" s="102"/>
      <c r="F164" s="52"/>
      <c r="G164" s="102"/>
      <c r="H164" s="102"/>
      <c r="I164" s="52"/>
      <c r="J164" s="52"/>
      <c r="K164" s="102"/>
      <c r="L164" s="102"/>
      <c r="M164" s="52"/>
      <c r="N164" s="102"/>
      <c r="O164" s="102"/>
      <c r="P164" s="52"/>
      <c r="Q164" s="102"/>
      <c r="R164" s="52"/>
      <c r="S164" s="102"/>
      <c r="T164" s="52"/>
      <c r="U164" s="102"/>
      <c r="V164" s="102"/>
      <c r="W164" s="102"/>
      <c r="X164" s="71"/>
    </row>
    <row r="165" spans="1:24">
      <c r="A165" s="106"/>
      <c r="B165" s="106"/>
      <c r="C165" s="102"/>
      <c r="D165" s="102"/>
      <c r="E165" s="102"/>
      <c r="F165" s="52"/>
      <c r="G165" s="102"/>
      <c r="H165" s="102"/>
      <c r="I165" s="52"/>
      <c r="J165" s="52"/>
      <c r="K165" s="102"/>
      <c r="L165" s="102"/>
      <c r="M165" s="52"/>
      <c r="N165" s="102"/>
      <c r="O165" s="102"/>
      <c r="P165" s="52"/>
      <c r="Q165" s="102"/>
      <c r="R165" s="52"/>
      <c r="S165" s="102"/>
      <c r="T165" s="52"/>
      <c r="U165" s="102"/>
      <c r="V165" s="102"/>
      <c r="W165" s="102"/>
      <c r="X165" s="71"/>
    </row>
    <row r="166" spans="1:24">
      <c r="A166" s="106"/>
      <c r="B166" s="106"/>
      <c r="C166" s="102"/>
      <c r="D166" s="102"/>
      <c r="E166" s="102"/>
      <c r="F166" s="52"/>
      <c r="G166" s="102"/>
      <c r="H166" s="102"/>
      <c r="I166" s="52"/>
      <c r="J166" s="52"/>
      <c r="K166" s="102"/>
      <c r="L166" s="102"/>
      <c r="M166" s="52"/>
      <c r="N166" s="102"/>
      <c r="O166" s="102"/>
      <c r="P166" s="52"/>
      <c r="Q166" s="102"/>
      <c r="R166" s="52"/>
      <c r="S166" s="102"/>
      <c r="T166" s="52"/>
      <c r="U166" s="102"/>
      <c r="V166" s="102"/>
      <c r="W166" s="102"/>
      <c r="X166" s="71"/>
    </row>
    <row r="167" spans="1:24">
      <c r="A167" s="106"/>
      <c r="B167" s="106"/>
      <c r="C167" s="102"/>
      <c r="D167" s="102"/>
      <c r="E167" s="102"/>
      <c r="F167" s="52"/>
      <c r="G167" s="102"/>
      <c r="H167" s="102"/>
      <c r="I167" s="52"/>
      <c r="J167" s="52"/>
      <c r="K167" s="102"/>
      <c r="L167" s="102"/>
      <c r="M167" s="52"/>
      <c r="N167" s="102"/>
      <c r="O167" s="102"/>
      <c r="P167" s="52"/>
      <c r="Q167" s="102"/>
      <c r="R167" s="52"/>
      <c r="S167" s="102"/>
      <c r="T167" s="52"/>
      <c r="U167" s="102"/>
      <c r="V167" s="102"/>
      <c r="W167" s="102"/>
      <c r="X167" s="71"/>
    </row>
    <row r="168" spans="1:24">
      <c r="A168" s="106"/>
      <c r="B168" s="106"/>
      <c r="C168" s="102"/>
      <c r="D168" s="102"/>
      <c r="E168" s="102"/>
      <c r="F168" s="52"/>
      <c r="G168" s="102"/>
      <c r="H168" s="102"/>
      <c r="I168" s="52"/>
      <c r="J168" s="52"/>
      <c r="K168" s="102"/>
      <c r="L168" s="102"/>
      <c r="M168" s="52"/>
      <c r="N168" s="102"/>
      <c r="O168" s="102"/>
      <c r="P168" s="52"/>
      <c r="Q168" s="102"/>
      <c r="R168" s="52"/>
      <c r="S168" s="102"/>
      <c r="T168" s="52"/>
      <c r="U168" s="102"/>
      <c r="V168" s="102"/>
      <c r="W168" s="102"/>
      <c r="X168" s="71"/>
    </row>
    <row r="169" spans="1:24">
      <c r="A169" s="106"/>
      <c r="B169" s="106"/>
      <c r="C169" s="102"/>
      <c r="D169" s="102"/>
      <c r="E169" s="102"/>
      <c r="F169" s="52"/>
      <c r="G169" s="102"/>
      <c r="H169" s="102"/>
      <c r="I169" s="52"/>
      <c r="J169" s="52"/>
      <c r="K169" s="102"/>
      <c r="L169" s="102"/>
      <c r="M169" s="52"/>
      <c r="N169" s="102"/>
      <c r="O169" s="102"/>
      <c r="P169" s="52"/>
      <c r="Q169" s="102"/>
      <c r="R169" s="52"/>
      <c r="S169" s="102"/>
      <c r="T169" s="52"/>
      <c r="U169" s="102"/>
      <c r="V169" s="102"/>
      <c r="W169" s="102"/>
      <c r="X169" s="71"/>
    </row>
    <row r="170" spans="1:24">
      <c r="A170" s="106"/>
      <c r="B170" s="106"/>
      <c r="C170" s="102"/>
      <c r="D170" s="102"/>
      <c r="E170" s="102"/>
      <c r="F170" s="52"/>
      <c r="G170" s="102"/>
      <c r="H170" s="102"/>
      <c r="I170" s="52"/>
      <c r="J170" s="52"/>
      <c r="K170" s="102"/>
      <c r="L170" s="102"/>
      <c r="M170" s="52"/>
      <c r="N170" s="102"/>
      <c r="O170" s="102"/>
      <c r="P170" s="52"/>
      <c r="Q170" s="102"/>
      <c r="R170" s="52"/>
      <c r="S170" s="102"/>
      <c r="T170" s="52"/>
      <c r="U170" s="102"/>
      <c r="V170" s="102"/>
      <c r="W170" s="102"/>
      <c r="X170" s="71"/>
    </row>
    <row r="171" spans="1:24">
      <c r="A171" s="106"/>
      <c r="B171" s="106"/>
      <c r="C171" s="102"/>
      <c r="D171" s="102"/>
      <c r="E171" s="102"/>
      <c r="F171" s="52"/>
      <c r="G171" s="102"/>
      <c r="H171" s="102"/>
      <c r="I171" s="52"/>
      <c r="J171" s="52"/>
      <c r="K171" s="102"/>
      <c r="L171" s="102"/>
      <c r="M171" s="52"/>
      <c r="N171" s="102"/>
      <c r="O171" s="102"/>
      <c r="P171" s="52"/>
      <c r="Q171" s="102"/>
      <c r="R171" s="52"/>
      <c r="S171" s="102"/>
      <c r="T171" s="52"/>
      <c r="U171" s="102"/>
      <c r="V171" s="102"/>
      <c r="W171" s="102"/>
      <c r="X171" s="71"/>
    </row>
    <row r="172" spans="1:24">
      <c r="A172" s="106"/>
      <c r="B172" s="106"/>
      <c r="C172" s="102"/>
      <c r="D172" s="102"/>
      <c r="E172" s="102"/>
      <c r="F172" s="52"/>
      <c r="G172" s="102"/>
      <c r="H172" s="102"/>
      <c r="I172" s="52"/>
      <c r="J172" s="52"/>
      <c r="K172" s="102"/>
      <c r="L172" s="102"/>
      <c r="M172" s="52"/>
      <c r="N172" s="102"/>
      <c r="O172" s="102"/>
      <c r="P172" s="52"/>
      <c r="Q172" s="102"/>
      <c r="R172" s="52"/>
      <c r="S172" s="102"/>
      <c r="T172" s="52"/>
      <c r="U172" s="102"/>
      <c r="V172" s="102"/>
      <c r="W172" s="102"/>
      <c r="X172" s="71"/>
    </row>
    <row r="173" spans="1:24">
      <c r="A173" s="106"/>
      <c r="B173" s="106"/>
      <c r="C173" s="102"/>
      <c r="D173" s="102"/>
      <c r="E173" s="102"/>
      <c r="F173" s="52"/>
      <c r="G173" s="102"/>
      <c r="H173" s="102"/>
      <c r="I173" s="52"/>
      <c r="J173" s="52"/>
      <c r="K173" s="102"/>
      <c r="L173" s="102"/>
      <c r="M173" s="52"/>
      <c r="N173" s="102"/>
      <c r="O173" s="102"/>
      <c r="P173" s="52"/>
      <c r="Q173" s="102"/>
      <c r="R173" s="52"/>
      <c r="S173" s="102"/>
      <c r="T173" s="52"/>
      <c r="U173" s="102"/>
      <c r="V173" s="102"/>
      <c r="W173" s="102"/>
      <c r="X173" s="71"/>
    </row>
    <row r="174" spans="1:24">
      <c r="A174" s="106"/>
      <c r="B174" s="106"/>
      <c r="C174" s="102"/>
      <c r="D174" s="102"/>
      <c r="E174" s="102"/>
      <c r="F174" s="52"/>
      <c r="G174" s="102"/>
      <c r="H174" s="102"/>
      <c r="I174" s="52"/>
      <c r="J174" s="52"/>
      <c r="K174" s="102"/>
      <c r="L174" s="102"/>
      <c r="M174" s="52"/>
      <c r="N174" s="102"/>
      <c r="O174" s="102"/>
      <c r="P174" s="52"/>
      <c r="Q174" s="102"/>
      <c r="R174" s="52"/>
      <c r="S174" s="102"/>
      <c r="T174" s="52"/>
      <c r="U174" s="102"/>
      <c r="V174" s="102"/>
      <c r="W174" s="102"/>
      <c r="X174" s="71"/>
    </row>
    <row r="175" spans="1:24">
      <c r="A175" s="106"/>
      <c r="B175" s="106"/>
      <c r="C175" s="102"/>
      <c r="D175" s="102"/>
      <c r="E175" s="102"/>
      <c r="F175" s="52"/>
      <c r="G175" s="102"/>
      <c r="H175" s="102"/>
      <c r="I175" s="52"/>
      <c r="J175" s="52"/>
      <c r="K175" s="102"/>
      <c r="L175" s="102"/>
      <c r="M175" s="52"/>
      <c r="N175" s="102"/>
      <c r="O175" s="102"/>
      <c r="P175" s="52"/>
      <c r="Q175" s="102"/>
      <c r="R175" s="52"/>
      <c r="S175" s="102"/>
      <c r="T175" s="52"/>
      <c r="U175" s="102"/>
      <c r="V175" s="102"/>
      <c r="W175" s="102"/>
      <c r="X175" s="71"/>
    </row>
    <row r="176" spans="1:24">
      <c r="A176" s="106"/>
      <c r="B176" s="106"/>
      <c r="C176" s="102"/>
      <c r="D176" s="102"/>
      <c r="E176" s="102"/>
      <c r="F176" s="52"/>
      <c r="G176" s="102"/>
      <c r="H176" s="102"/>
      <c r="I176" s="52"/>
      <c r="J176" s="52"/>
      <c r="K176" s="102"/>
      <c r="L176" s="102"/>
      <c r="M176" s="52"/>
      <c r="N176" s="102"/>
      <c r="O176" s="102"/>
      <c r="P176" s="52"/>
      <c r="Q176" s="102"/>
      <c r="R176" s="52"/>
      <c r="S176" s="102"/>
      <c r="T176" s="52"/>
      <c r="U176" s="102"/>
      <c r="V176" s="102"/>
      <c r="W176" s="102"/>
      <c r="X176" s="71"/>
    </row>
    <row r="177" spans="1:24">
      <c r="A177" s="106"/>
      <c r="B177" s="106"/>
      <c r="C177" s="102"/>
      <c r="D177" s="102"/>
      <c r="E177" s="102"/>
      <c r="F177" s="52"/>
      <c r="G177" s="102"/>
      <c r="H177" s="102"/>
      <c r="I177" s="52"/>
      <c r="J177" s="52"/>
      <c r="K177" s="102"/>
      <c r="L177" s="102"/>
      <c r="M177" s="52"/>
      <c r="N177" s="102"/>
      <c r="O177" s="102"/>
      <c r="P177" s="52"/>
      <c r="Q177" s="102"/>
      <c r="R177" s="52"/>
      <c r="S177" s="102"/>
      <c r="T177" s="52"/>
      <c r="U177" s="102"/>
      <c r="V177" s="102"/>
      <c r="W177" s="102"/>
      <c r="X177" s="71"/>
    </row>
    <row r="178" spans="1:24">
      <c r="A178" s="106"/>
      <c r="B178" s="106"/>
      <c r="C178" s="102"/>
      <c r="D178" s="102"/>
      <c r="E178" s="102"/>
      <c r="F178" s="52"/>
      <c r="G178" s="102"/>
      <c r="H178" s="102"/>
      <c r="I178" s="52"/>
      <c r="J178" s="52"/>
      <c r="K178" s="102"/>
      <c r="L178" s="102"/>
      <c r="M178" s="52"/>
      <c r="N178" s="102"/>
      <c r="O178" s="102"/>
      <c r="P178" s="52"/>
      <c r="Q178" s="102"/>
      <c r="R178" s="52"/>
      <c r="S178" s="102"/>
      <c r="T178" s="52"/>
      <c r="U178" s="102"/>
      <c r="V178" s="102"/>
      <c r="W178" s="102"/>
      <c r="X178" s="71"/>
    </row>
    <row r="179" spans="1:24">
      <c r="A179" s="106"/>
      <c r="B179" s="106"/>
      <c r="C179" s="102"/>
      <c r="D179" s="102"/>
      <c r="E179" s="102"/>
      <c r="F179" s="52"/>
      <c r="G179" s="102"/>
      <c r="H179" s="102"/>
      <c r="I179" s="52"/>
      <c r="J179" s="52"/>
      <c r="K179" s="102"/>
      <c r="L179" s="102"/>
      <c r="M179" s="52"/>
      <c r="N179" s="102"/>
      <c r="O179" s="102"/>
      <c r="P179" s="52"/>
      <c r="Q179" s="102"/>
      <c r="R179" s="52"/>
      <c r="S179" s="102"/>
      <c r="T179" s="52"/>
      <c r="U179" s="102"/>
      <c r="V179" s="102"/>
      <c r="W179" s="102"/>
      <c r="X179" s="71"/>
    </row>
    <row r="180" spans="1:24">
      <c r="A180" s="106"/>
      <c r="B180" s="106"/>
      <c r="C180" s="102"/>
      <c r="D180" s="102"/>
      <c r="E180" s="102"/>
      <c r="F180" s="52"/>
      <c r="G180" s="102"/>
      <c r="H180" s="102"/>
      <c r="I180" s="52"/>
      <c r="J180" s="52"/>
      <c r="K180" s="102"/>
      <c r="L180" s="102"/>
      <c r="M180" s="52"/>
      <c r="N180" s="102"/>
      <c r="O180" s="102"/>
      <c r="P180" s="52"/>
      <c r="Q180" s="102"/>
      <c r="R180" s="52"/>
      <c r="S180" s="102"/>
      <c r="T180" s="52"/>
      <c r="U180" s="102"/>
      <c r="V180" s="102"/>
      <c r="W180" s="102"/>
      <c r="X180" s="71"/>
    </row>
    <row r="181" spans="1:24">
      <c r="A181" s="106"/>
      <c r="B181" s="106"/>
      <c r="C181" s="102"/>
      <c r="D181" s="102"/>
      <c r="E181" s="102"/>
      <c r="F181" s="52"/>
      <c r="G181" s="102"/>
      <c r="H181" s="102"/>
      <c r="I181" s="52"/>
      <c r="J181" s="52"/>
      <c r="K181" s="102"/>
      <c r="L181" s="102"/>
      <c r="M181" s="52"/>
      <c r="N181" s="102"/>
      <c r="O181" s="102"/>
      <c r="P181" s="52"/>
      <c r="Q181" s="102"/>
      <c r="R181" s="52"/>
      <c r="S181" s="102"/>
      <c r="T181" s="52"/>
      <c r="U181" s="102"/>
      <c r="V181" s="102"/>
      <c r="W181" s="102"/>
      <c r="X181" s="71"/>
    </row>
    <row r="182" spans="1:24">
      <c r="A182" s="106"/>
      <c r="B182" s="106"/>
      <c r="C182" s="102"/>
      <c r="D182" s="102"/>
      <c r="E182" s="102"/>
      <c r="F182" s="52"/>
      <c r="G182" s="102"/>
      <c r="H182" s="102"/>
      <c r="I182" s="52"/>
      <c r="J182" s="52"/>
      <c r="K182" s="102"/>
      <c r="L182" s="102"/>
      <c r="M182" s="52"/>
      <c r="N182" s="102"/>
      <c r="O182" s="102"/>
      <c r="P182" s="52"/>
      <c r="Q182" s="102"/>
      <c r="R182" s="52"/>
      <c r="S182" s="102"/>
      <c r="T182" s="52"/>
      <c r="U182" s="102"/>
      <c r="V182" s="102"/>
      <c r="W182" s="102"/>
      <c r="X182" s="71"/>
    </row>
    <row r="183" spans="1:24">
      <c r="A183" s="106"/>
      <c r="B183" s="106"/>
      <c r="C183" s="102"/>
      <c r="D183" s="102"/>
      <c r="E183" s="102"/>
      <c r="F183" s="52"/>
      <c r="G183" s="102"/>
      <c r="H183" s="102"/>
      <c r="I183" s="52"/>
      <c r="J183" s="52"/>
      <c r="K183" s="102"/>
      <c r="L183" s="102"/>
      <c r="M183" s="52"/>
      <c r="N183" s="102"/>
      <c r="O183" s="102"/>
      <c r="P183" s="52"/>
      <c r="Q183" s="102"/>
      <c r="R183" s="52"/>
      <c r="S183" s="102"/>
      <c r="T183" s="52"/>
      <c r="U183" s="102"/>
      <c r="V183" s="102"/>
      <c r="W183" s="102"/>
      <c r="X183" s="71"/>
    </row>
    <row r="184" spans="1:24">
      <c r="A184" s="106"/>
      <c r="B184" s="106"/>
      <c r="C184" s="102"/>
      <c r="D184" s="102"/>
      <c r="E184" s="102"/>
      <c r="F184" s="52"/>
      <c r="G184" s="102"/>
      <c r="H184" s="102"/>
      <c r="I184" s="52"/>
      <c r="J184" s="52"/>
      <c r="K184" s="102"/>
      <c r="L184" s="102"/>
      <c r="M184" s="52"/>
      <c r="N184" s="102"/>
      <c r="O184" s="102"/>
      <c r="P184" s="52"/>
      <c r="Q184" s="102"/>
      <c r="R184" s="52"/>
      <c r="S184" s="102"/>
      <c r="T184" s="52"/>
      <c r="U184" s="102"/>
      <c r="V184" s="102"/>
      <c r="W184" s="102"/>
      <c r="X184" s="71"/>
    </row>
    <row r="185" spans="1:24">
      <c r="A185" s="106"/>
      <c r="B185" s="106"/>
      <c r="C185" s="102"/>
      <c r="D185" s="102"/>
      <c r="E185" s="102"/>
      <c r="F185" s="52"/>
      <c r="G185" s="102"/>
      <c r="H185" s="102"/>
      <c r="I185" s="52"/>
      <c r="J185" s="52"/>
      <c r="K185" s="102"/>
      <c r="L185" s="102"/>
      <c r="M185" s="52"/>
      <c r="N185" s="102"/>
      <c r="O185" s="102"/>
      <c r="P185" s="52"/>
      <c r="Q185" s="102"/>
      <c r="R185" s="52"/>
      <c r="S185" s="102"/>
      <c r="T185" s="52"/>
      <c r="U185" s="102"/>
      <c r="V185" s="102"/>
      <c r="W185" s="102"/>
      <c r="X185" s="71"/>
    </row>
    <row r="186" spans="1:24">
      <c r="A186" s="106"/>
      <c r="B186" s="106"/>
      <c r="C186" s="102"/>
      <c r="D186" s="102"/>
      <c r="E186" s="102"/>
      <c r="F186" s="52"/>
      <c r="G186" s="102"/>
      <c r="H186" s="102"/>
      <c r="I186" s="52"/>
      <c r="J186" s="52"/>
      <c r="K186" s="102"/>
      <c r="L186" s="102"/>
      <c r="M186" s="52"/>
      <c r="N186" s="102"/>
      <c r="O186" s="102"/>
      <c r="P186" s="52"/>
      <c r="Q186" s="102"/>
      <c r="R186" s="52"/>
      <c r="S186" s="102"/>
      <c r="T186" s="52"/>
      <c r="U186" s="102"/>
      <c r="V186" s="102"/>
      <c r="W186" s="102"/>
      <c r="X186" s="71"/>
    </row>
    <row r="187" spans="1:24">
      <c r="A187" s="106"/>
      <c r="B187" s="106"/>
      <c r="C187" s="102"/>
      <c r="D187" s="102"/>
      <c r="E187" s="102"/>
      <c r="F187" s="52"/>
      <c r="G187" s="102"/>
      <c r="H187" s="102"/>
      <c r="I187" s="52"/>
      <c r="J187" s="52"/>
      <c r="K187" s="102"/>
      <c r="L187" s="102"/>
      <c r="M187" s="52"/>
      <c r="N187" s="102"/>
      <c r="O187" s="102"/>
      <c r="P187" s="52"/>
      <c r="Q187" s="102"/>
      <c r="R187" s="52"/>
      <c r="S187" s="102"/>
      <c r="T187" s="52"/>
      <c r="U187" s="102"/>
      <c r="V187" s="102"/>
      <c r="W187" s="102"/>
      <c r="X187" s="71"/>
    </row>
    <row r="188" spans="1:24">
      <c r="A188" s="106"/>
      <c r="B188" s="106"/>
      <c r="C188" s="102"/>
      <c r="D188" s="102"/>
      <c r="E188" s="102"/>
      <c r="F188" s="52"/>
      <c r="G188" s="102"/>
      <c r="H188" s="102"/>
      <c r="I188" s="52"/>
      <c r="J188" s="52"/>
      <c r="K188" s="102"/>
      <c r="L188" s="102"/>
      <c r="M188" s="52"/>
      <c r="N188" s="102"/>
      <c r="O188" s="102"/>
      <c r="P188" s="52"/>
      <c r="Q188" s="102"/>
      <c r="R188" s="52"/>
      <c r="S188" s="102"/>
      <c r="T188" s="52"/>
      <c r="U188" s="102"/>
      <c r="V188" s="102"/>
      <c r="W188" s="102"/>
      <c r="X188" s="71"/>
    </row>
    <row r="189" spans="1:24">
      <c r="A189" s="106"/>
      <c r="B189" s="106"/>
      <c r="C189" s="102"/>
      <c r="D189" s="102"/>
      <c r="E189" s="102"/>
      <c r="F189" s="52"/>
      <c r="G189" s="102"/>
      <c r="H189" s="102"/>
      <c r="I189" s="52"/>
      <c r="J189" s="52"/>
      <c r="K189" s="102"/>
      <c r="L189" s="102"/>
      <c r="M189" s="52"/>
      <c r="N189" s="102"/>
      <c r="O189" s="102"/>
      <c r="P189" s="52"/>
      <c r="Q189" s="102"/>
      <c r="R189" s="52"/>
      <c r="S189" s="102"/>
      <c r="T189" s="52"/>
      <c r="U189" s="102"/>
      <c r="V189" s="102"/>
      <c r="W189" s="102"/>
      <c r="X189" s="71"/>
    </row>
    <row r="190" spans="1:24">
      <c r="A190" s="106"/>
      <c r="B190" s="106"/>
      <c r="C190" s="102"/>
      <c r="D190" s="102"/>
      <c r="E190" s="102"/>
      <c r="F190" s="52"/>
      <c r="G190" s="102"/>
      <c r="H190" s="102"/>
      <c r="I190" s="52"/>
      <c r="J190" s="52"/>
      <c r="K190" s="102"/>
      <c r="L190" s="102"/>
      <c r="M190" s="52"/>
      <c r="N190" s="102"/>
      <c r="O190" s="102"/>
      <c r="P190" s="52"/>
      <c r="Q190" s="102"/>
      <c r="R190" s="52"/>
      <c r="S190" s="102"/>
      <c r="T190" s="52"/>
      <c r="U190" s="102"/>
      <c r="V190" s="102"/>
      <c r="W190" s="102"/>
      <c r="X190" s="71"/>
    </row>
    <row r="191" spans="1:24">
      <c r="A191" s="106"/>
      <c r="B191" s="106"/>
      <c r="C191" s="102"/>
      <c r="D191" s="102"/>
      <c r="E191" s="102"/>
      <c r="F191" s="52"/>
      <c r="G191" s="102"/>
      <c r="H191" s="102"/>
      <c r="I191" s="52"/>
      <c r="J191" s="52"/>
      <c r="K191" s="102"/>
      <c r="L191" s="102"/>
      <c r="M191" s="52"/>
      <c r="N191" s="102"/>
      <c r="O191" s="102"/>
      <c r="P191" s="52"/>
      <c r="Q191" s="102"/>
      <c r="R191" s="52"/>
      <c r="S191" s="102"/>
      <c r="T191" s="52"/>
      <c r="U191" s="102"/>
      <c r="V191" s="102"/>
      <c r="W191" s="102"/>
      <c r="X191" s="71"/>
    </row>
    <row r="192" spans="1:24">
      <c r="A192" s="106"/>
      <c r="B192" s="106"/>
      <c r="C192" s="102"/>
      <c r="D192" s="102"/>
      <c r="E192" s="102"/>
      <c r="F192" s="52"/>
      <c r="G192" s="102"/>
      <c r="H192" s="102"/>
      <c r="I192" s="52"/>
      <c r="J192" s="52"/>
      <c r="K192" s="102"/>
      <c r="L192" s="102"/>
      <c r="M192" s="52"/>
      <c r="N192" s="102"/>
      <c r="O192" s="102"/>
      <c r="P192" s="52"/>
      <c r="Q192" s="102"/>
      <c r="R192" s="52"/>
      <c r="S192" s="102"/>
      <c r="T192" s="52"/>
      <c r="U192" s="102"/>
      <c r="V192" s="102"/>
      <c r="W192" s="102"/>
      <c r="X192" s="71"/>
    </row>
    <row r="193" spans="1:24">
      <c r="A193" s="106"/>
      <c r="B193" s="106"/>
      <c r="C193" s="102"/>
      <c r="D193" s="102"/>
      <c r="E193" s="102"/>
      <c r="F193" s="52"/>
      <c r="G193" s="102"/>
      <c r="H193" s="102"/>
      <c r="I193" s="52"/>
      <c r="J193" s="52"/>
      <c r="K193" s="102"/>
      <c r="L193" s="102"/>
      <c r="M193" s="52"/>
      <c r="N193" s="102"/>
      <c r="O193" s="102"/>
      <c r="P193" s="52"/>
      <c r="Q193" s="102"/>
      <c r="R193" s="52"/>
      <c r="S193" s="102"/>
      <c r="T193" s="52"/>
      <c r="U193" s="102"/>
      <c r="V193" s="102"/>
      <c r="W193" s="102"/>
      <c r="X193" s="71"/>
    </row>
    <row r="194" spans="1:24">
      <c r="A194" s="106"/>
      <c r="B194" s="106"/>
      <c r="C194" s="102"/>
      <c r="D194" s="102"/>
      <c r="E194" s="102"/>
      <c r="F194" s="52"/>
      <c r="G194" s="102"/>
      <c r="H194" s="102"/>
      <c r="I194" s="52"/>
      <c r="J194" s="52"/>
      <c r="K194" s="102"/>
      <c r="L194" s="102"/>
      <c r="M194" s="52"/>
      <c r="N194" s="102"/>
      <c r="O194" s="102"/>
      <c r="P194" s="52"/>
      <c r="Q194" s="102"/>
      <c r="R194" s="52"/>
      <c r="S194" s="102"/>
      <c r="T194" s="52"/>
      <c r="U194" s="102"/>
      <c r="V194" s="102"/>
      <c r="W194" s="102"/>
      <c r="X194" s="71"/>
    </row>
    <row r="195" spans="1:24">
      <c r="A195" s="106"/>
      <c r="B195" s="106"/>
      <c r="C195" s="102"/>
      <c r="D195" s="102"/>
      <c r="E195" s="102"/>
      <c r="F195" s="52"/>
      <c r="G195" s="102"/>
      <c r="H195" s="102"/>
      <c r="I195" s="52"/>
      <c r="J195" s="52"/>
      <c r="K195" s="102"/>
      <c r="L195" s="102"/>
      <c r="M195" s="52"/>
      <c r="N195" s="102"/>
      <c r="O195" s="102"/>
      <c r="P195" s="52"/>
      <c r="Q195" s="102"/>
      <c r="R195" s="52"/>
      <c r="S195" s="102"/>
      <c r="T195" s="52"/>
      <c r="U195" s="102"/>
      <c r="V195" s="102"/>
      <c r="W195" s="102"/>
      <c r="X195" s="71"/>
    </row>
    <row r="196" spans="1:24">
      <c r="A196" s="106"/>
      <c r="B196" s="106"/>
      <c r="C196" s="102"/>
      <c r="D196" s="102"/>
      <c r="E196" s="102"/>
      <c r="F196" s="52"/>
      <c r="G196" s="102"/>
      <c r="H196" s="102"/>
      <c r="I196" s="52"/>
      <c r="J196" s="52"/>
      <c r="K196" s="102"/>
      <c r="L196" s="102"/>
      <c r="M196" s="52"/>
      <c r="N196" s="102"/>
      <c r="O196" s="102"/>
      <c r="P196" s="52"/>
      <c r="Q196" s="102"/>
      <c r="R196" s="52"/>
      <c r="S196" s="102"/>
      <c r="T196" s="52"/>
      <c r="U196" s="102"/>
      <c r="V196" s="102"/>
      <c r="W196" s="102"/>
      <c r="X196" s="71"/>
    </row>
    <row r="197" spans="1:24">
      <c r="A197" s="106"/>
      <c r="B197" s="106"/>
      <c r="C197" s="102"/>
      <c r="D197" s="102"/>
      <c r="E197" s="102"/>
      <c r="F197" s="52"/>
      <c r="G197" s="102"/>
      <c r="H197" s="102"/>
      <c r="I197" s="52"/>
      <c r="J197" s="52"/>
      <c r="K197" s="102"/>
      <c r="L197" s="102"/>
      <c r="M197" s="52"/>
      <c r="N197" s="102"/>
      <c r="O197" s="102"/>
      <c r="P197" s="52"/>
      <c r="Q197" s="102"/>
      <c r="R197" s="52"/>
      <c r="S197" s="102"/>
      <c r="T197" s="52"/>
      <c r="U197" s="102"/>
      <c r="V197" s="102"/>
      <c r="W197" s="102"/>
      <c r="X197" s="71"/>
    </row>
    <row r="198" spans="1:24">
      <c r="A198" s="106"/>
      <c r="B198" s="106"/>
      <c r="C198" s="102"/>
      <c r="D198" s="102"/>
      <c r="E198" s="102"/>
      <c r="F198" s="52"/>
      <c r="G198" s="102"/>
      <c r="H198" s="102"/>
      <c r="I198" s="52"/>
      <c r="J198" s="52"/>
      <c r="K198" s="102"/>
      <c r="L198" s="102"/>
      <c r="M198" s="52"/>
      <c r="N198" s="102"/>
      <c r="O198" s="102"/>
      <c r="P198" s="52"/>
      <c r="Q198" s="102"/>
      <c r="R198" s="52"/>
      <c r="S198" s="102"/>
      <c r="T198" s="52"/>
      <c r="U198" s="102"/>
      <c r="V198" s="102"/>
      <c r="W198" s="102"/>
      <c r="X198" s="71"/>
    </row>
    <row r="199" spans="1:24">
      <c r="A199" s="106"/>
      <c r="B199" s="106"/>
      <c r="C199" s="102"/>
      <c r="D199" s="102"/>
      <c r="E199" s="102"/>
      <c r="F199" s="52"/>
      <c r="G199" s="102"/>
      <c r="H199" s="102"/>
      <c r="I199" s="52"/>
      <c r="J199" s="52"/>
      <c r="K199" s="102"/>
      <c r="L199" s="102"/>
      <c r="M199" s="52"/>
      <c r="N199" s="102"/>
      <c r="O199" s="102"/>
      <c r="P199" s="52"/>
      <c r="Q199" s="102"/>
      <c r="R199" s="52"/>
      <c r="S199" s="102"/>
      <c r="T199" s="52"/>
      <c r="U199" s="102"/>
      <c r="V199" s="102"/>
      <c r="W199" s="102"/>
      <c r="X199" s="71"/>
    </row>
    <row r="200" spans="1:24">
      <c r="A200" s="106"/>
      <c r="B200" s="106"/>
      <c r="C200" s="102"/>
      <c r="D200" s="102"/>
      <c r="E200" s="102"/>
      <c r="F200" s="52"/>
      <c r="G200" s="102"/>
      <c r="H200" s="102"/>
      <c r="I200" s="52"/>
      <c r="J200" s="52"/>
      <c r="K200" s="102"/>
      <c r="L200" s="102"/>
      <c r="M200" s="52"/>
      <c r="N200" s="102"/>
      <c r="O200" s="102"/>
      <c r="P200" s="52"/>
      <c r="Q200" s="102"/>
      <c r="R200" s="52"/>
      <c r="S200" s="102"/>
      <c r="T200" s="52"/>
      <c r="U200" s="102"/>
      <c r="V200" s="102"/>
      <c r="W200" s="102"/>
      <c r="X200" s="71"/>
    </row>
  </sheetData>
  <sheetProtection algorithmName="SHA-512" hashValue="QQmvATsSHa+Pa1P2ayGCD9ey8zelEvjv9xd4O/4AkxFIcpIjePn8WitxC9rVtlcvAunelMiuSUO5FVbtWM8pSg==" saltValue="SxMYE38lvjOLrQhWXLS9Dw==" spinCount="100000" sheet="1" objects="1" scenarios="1" selectLockedCells="1"/>
  <dataConsolidate/>
  <mergeCells count="1">
    <mergeCell ref="A1:W1"/>
  </mergeCells>
  <conditionalFormatting sqref="A8:B200">
    <cfRule type="expression" dxfId="15" priority="1">
      <formula>OR(IF(CruiseShipIndicator=YesEN,TRUE,FALSE),IF(CruiseShipIndicator=YesBG,TRUE,FALSE))</formula>
    </cfRule>
  </conditionalFormatting>
  <dataValidations count="8">
    <dataValidation allowBlank="1" showInputMessage="1" showErrorMessage="1" errorTitle="Грешка в данните" error="Въведете валидна стойност от списъка" sqref="B2:B4 E2:E5"/>
    <dataValidation type="list" allowBlank="1" showInputMessage="1" showErrorMessage="1" errorTitle="Грешка в данните" error="Въведете валидна стойност от списъка" sqref="M8:M200">
      <formula1>IF(Language="bg",N_PackingGroup_Description,N_PackingGroup_DescriptionEN)</formula1>
    </dataValidation>
    <dataValidation type="list" allowBlank="1" showInputMessage="1" showErrorMessage="1" errorTitle="Грешка в данните" error="Въведете валидна стойност от списъка" sqref="P8:P200">
      <formula1>IF(Language="bg",N_MARPOLPollution_Description,N_MARPOLPollution_DescriptionEN)</formula1>
    </dataValidation>
    <dataValidation type="list" allowBlank="1" showInputMessage="1" showErrorMessage="1" errorTitle="Грешка в данните" error="Въведете валидна стойност от списъка" sqref="F8:F200">
      <formula1>IF(Language="bg",N_PackageType_Description,N_PackageType_DescriptionEN)</formula1>
    </dataValidation>
    <dataValidation type="list" allowBlank="1" showInputMessage="1" showErrorMessage="1" errorTitle="Грешка в данните" error="Въведете валидна стойност от списъка" sqref="T8:T200 R8:R200">
      <formula1>IF(Language="bg",N_WeightMeasurement_Description,N_WeightMeasurement_DescriptionEN)</formula1>
    </dataValidation>
    <dataValidation type="list" allowBlank="1" showInputMessage="1" showErrorMessage="1" errorTitle="Грешка в данните" error="Въведете валидна стойност от списъка" sqref="I8:I200">
      <formula1>IF(Language="bg",N_DGClassification_Description,N_DGClassification_DescriptionEN)</formula1>
    </dataValidation>
    <dataValidation type="list" allowBlank="1" showInputMessage="1" showErrorMessage="1" errorTitle="Грешка в данните" error="Въведете валидна стойност от списъка" sqref="J8:J200">
      <formula1>IF(Language="bg",N_IMOHazardClass_Description,N_IMOHazardClass_DescriptionEN)</formula1>
    </dataValidation>
    <dataValidation allowBlank="1" showInputMessage="1" showErrorMessage="1" promptTitle="Enter port Code or Name" prompt="Enter valid port code (5 digits LOCODE) or name in English" sqref="A8:B200"/>
  </dataValidations>
  <pageMargins left="0.7" right="0.7" top="0.75" bottom="0.75" header="0.3" footer="0.3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101"/>
  <sheetViews>
    <sheetView workbookViewId="0">
      <selection activeCell="C35" sqref="C35"/>
    </sheetView>
  </sheetViews>
  <sheetFormatPr defaultRowHeight="15"/>
  <cols>
    <col min="1" max="1" width="27.42578125" customWidth="1"/>
    <col min="2" max="2" width="28.85546875" customWidth="1"/>
    <col min="3" max="3" width="24.42578125" customWidth="1"/>
    <col min="4" max="4" width="28.85546875" customWidth="1"/>
    <col min="5" max="5" width="15.5703125" customWidth="1"/>
    <col min="6" max="6" width="20.85546875" customWidth="1"/>
    <col min="7" max="7" width="3.7109375" customWidth="1"/>
  </cols>
  <sheetData>
    <row r="1" spans="1:7" ht="16.5">
      <c r="A1" s="165" t="str">
        <f>CONCATENATE(IF(Settings!$B$6="bg","Корабни провизии","Ship stores"),REPT(" ",250))</f>
        <v xml:space="preserve">Ship stores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165"/>
      <c r="C1" s="165"/>
      <c r="D1" s="165"/>
      <c r="E1" s="165"/>
      <c r="F1" s="165"/>
      <c r="G1" s="125"/>
    </row>
    <row r="2" spans="1:7">
      <c r="A2" s="126"/>
      <c r="B2" s="126"/>
      <c r="C2" s="126"/>
      <c r="D2" s="126"/>
      <c r="E2" s="126"/>
      <c r="F2" s="126"/>
      <c r="G2" s="127"/>
    </row>
    <row r="3" spans="1:7">
      <c r="A3" s="128" t="str">
        <f>IF(Settings!$B$6="bg","Описание на провизия","Store item name")</f>
        <v>Store item name</v>
      </c>
      <c r="B3" s="128" t="str">
        <f>IF(Settings!$B$6="bg","Местонахождение на борда","Location on board")</f>
        <v>Location on board</v>
      </c>
      <c r="C3" s="128" t="str">
        <f>IF(Settings!$B$6="bg","Употреба","Official usage")</f>
        <v>Official usage</v>
      </c>
      <c r="D3" s="128" t="str">
        <f>IF(Settings!$B$6="bg","Тип на бункера","Bunker Type")</f>
        <v>Bunker Type</v>
      </c>
      <c r="E3" s="128" t="str">
        <f>IF(Settings!$B$6="bg","Количество","Quantity")</f>
        <v>Quantity</v>
      </c>
      <c r="F3" s="129" t="str">
        <f>IF(Settings!$B$6="bg","Мерна единица за количество","Quantity unit")</f>
        <v>Quantity unit</v>
      </c>
      <c r="G3" s="130"/>
    </row>
    <row r="4" spans="1:7">
      <c r="A4" s="134"/>
      <c r="B4" s="134"/>
      <c r="C4" s="134"/>
      <c r="D4" s="134"/>
      <c r="E4" s="134"/>
      <c r="F4" s="134"/>
      <c r="G4" s="130"/>
    </row>
    <row r="5" spans="1:7">
      <c r="A5" s="134"/>
      <c r="B5" s="134"/>
      <c r="C5" s="134"/>
      <c r="D5" s="134"/>
      <c r="E5" s="134"/>
      <c r="F5" s="134"/>
      <c r="G5" s="130"/>
    </row>
    <row r="6" spans="1:7">
      <c r="A6" s="134"/>
      <c r="B6" s="134"/>
      <c r="C6" s="134"/>
      <c r="D6" s="134"/>
      <c r="E6" s="134"/>
      <c r="F6" s="134"/>
      <c r="G6" s="130"/>
    </row>
    <row r="7" spans="1:7">
      <c r="A7" s="134"/>
      <c r="B7" s="134"/>
      <c r="C7" s="134"/>
      <c r="D7" s="134"/>
      <c r="E7" s="134"/>
      <c r="F7" s="134"/>
      <c r="G7" s="130"/>
    </row>
    <row r="8" spans="1:7">
      <c r="A8" s="134"/>
      <c r="B8" s="134"/>
      <c r="C8" s="134"/>
      <c r="D8" s="134"/>
      <c r="E8" s="134"/>
      <c r="F8" s="134"/>
      <c r="G8" s="130"/>
    </row>
    <row r="9" spans="1:7">
      <c r="A9" s="134"/>
      <c r="B9" s="134"/>
      <c r="C9" s="134"/>
      <c r="D9" s="134"/>
      <c r="E9" s="134"/>
      <c r="F9" s="134"/>
      <c r="G9" s="130"/>
    </row>
    <row r="10" spans="1:7">
      <c r="A10" s="134"/>
      <c r="B10" s="134"/>
      <c r="C10" s="134"/>
      <c r="D10" s="134"/>
      <c r="E10" s="134"/>
      <c r="F10" s="134"/>
      <c r="G10" s="130"/>
    </row>
    <row r="11" spans="1:7">
      <c r="A11" s="134"/>
      <c r="B11" s="134"/>
      <c r="C11" s="134"/>
      <c r="D11" s="134"/>
      <c r="E11" s="134"/>
      <c r="F11" s="134"/>
      <c r="G11" s="130"/>
    </row>
    <row r="12" spans="1:7">
      <c r="A12" s="134"/>
      <c r="B12" s="134"/>
      <c r="C12" s="134"/>
      <c r="D12" s="134"/>
      <c r="E12" s="134"/>
      <c r="F12" s="134"/>
      <c r="G12" s="130"/>
    </row>
    <row r="13" spans="1:7">
      <c r="A13" s="134"/>
      <c r="B13" s="134"/>
      <c r="C13" s="134"/>
      <c r="D13" s="134"/>
      <c r="E13" s="134"/>
      <c r="F13" s="134"/>
      <c r="G13" s="130"/>
    </row>
    <row r="14" spans="1:7">
      <c r="A14" s="134"/>
      <c r="B14" s="134"/>
      <c r="C14" s="134"/>
      <c r="D14" s="134"/>
      <c r="E14" s="134"/>
      <c r="F14" s="134"/>
      <c r="G14" s="130"/>
    </row>
    <row r="15" spans="1:7">
      <c r="A15" s="134"/>
      <c r="B15" s="134"/>
      <c r="C15" s="134"/>
      <c r="D15" s="134"/>
      <c r="E15" s="134"/>
      <c r="F15" s="134"/>
      <c r="G15" s="130"/>
    </row>
    <row r="16" spans="1:7">
      <c r="A16" s="134"/>
      <c r="B16" s="134"/>
      <c r="C16" s="134"/>
      <c r="D16" s="134"/>
      <c r="E16" s="134"/>
      <c r="F16" s="134"/>
      <c r="G16" s="130"/>
    </row>
    <row r="17" spans="1:7">
      <c r="A17" s="134"/>
      <c r="B17" s="134"/>
      <c r="C17" s="134"/>
      <c r="D17" s="134"/>
      <c r="E17" s="134"/>
      <c r="F17" s="134"/>
      <c r="G17" s="130"/>
    </row>
    <row r="18" spans="1:7">
      <c r="A18" s="134"/>
      <c r="B18" s="134"/>
      <c r="C18" s="134"/>
      <c r="D18" s="134"/>
      <c r="E18" s="134"/>
      <c r="F18" s="134"/>
      <c r="G18" s="130"/>
    </row>
    <row r="19" spans="1:7">
      <c r="A19" s="134"/>
      <c r="B19" s="134"/>
      <c r="C19" s="134"/>
      <c r="D19" s="134"/>
      <c r="E19" s="134"/>
      <c r="F19" s="134"/>
      <c r="G19" s="130"/>
    </row>
    <row r="20" spans="1:7">
      <c r="A20" s="134"/>
      <c r="B20" s="134"/>
      <c r="C20" s="134"/>
      <c r="D20" s="134"/>
      <c r="E20" s="134"/>
      <c r="F20" s="134"/>
      <c r="G20" s="130"/>
    </row>
    <row r="21" spans="1:7">
      <c r="A21" s="134"/>
      <c r="B21" s="134"/>
      <c r="C21" s="134"/>
      <c r="D21" s="134"/>
      <c r="E21" s="134"/>
      <c r="F21" s="134"/>
      <c r="G21" s="130"/>
    </row>
    <row r="22" spans="1:7">
      <c r="A22" s="134"/>
      <c r="B22" s="134"/>
      <c r="C22" s="134"/>
      <c r="D22" s="134"/>
      <c r="E22" s="134"/>
      <c r="F22" s="134"/>
      <c r="G22" s="130"/>
    </row>
    <row r="23" spans="1:7">
      <c r="A23" s="134"/>
      <c r="B23" s="134"/>
      <c r="C23" s="134"/>
      <c r="D23" s="134"/>
      <c r="E23" s="134"/>
      <c r="F23" s="134"/>
      <c r="G23" s="130"/>
    </row>
    <row r="24" spans="1:7">
      <c r="A24" s="134"/>
      <c r="B24" s="134"/>
      <c r="C24" s="134"/>
      <c r="D24" s="134"/>
      <c r="E24" s="134"/>
      <c r="F24" s="134"/>
      <c r="G24" s="130"/>
    </row>
    <row r="25" spans="1:7">
      <c r="A25" s="134"/>
      <c r="B25" s="134"/>
      <c r="C25" s="134"/>
      <c r="D25" s="134"/>
      <c r="E25" s="134"/>
      <c r="F25" s="134"/>
      <c r="G25" s="130"/>
    </row>
    <row r="26" spans="1:7">
      <c r="A26" s="134"/>
      <c r="B26" s="134"/>
      <c r="C26" s="134"/>
      <c r="D26" s="134"/>
      <c r="E26" s="134"/>
      <c r="F26" s="134"/>
      <c r="G26" s="130"/>
    </row>
    <row r="27" spans="1:7">
      <c r="A27" s="134"/>
      <c r="B27" s="134"/>
      <c r="C27" s="134"/>
      <c r="D27" s="134"/>
      <c r="E27" s="134"/>
      <c r="F27" s="134"/>
      <c r="G27" s="130"/>
    </row>
    <row r="28" spans="1:7">
      <c r="A28" s="134"/>
      <c r="B28" s="134"/>
      <c r="C28" s="134"/>
      <c r="D28" s="134"/>
      <c r="E28" s="134"/>
      <c r="F28" s="134"/>
      <c r="G28" s="130"/>
    </row>
    <row r="29" spans="1:7">
      <c r="A29" s="134"/>
      <c r="B29" s="134"/>
      <c r="C29" s="134"/>
      <c r="D29" s="134"/>
      <c r="E29" s="134"/>
      <c r="F29" s="134"/>
      <c r="G29" s="130"/>
    </row>
    <row r="30" spans="1:7">
      <c r="A30" s="134"/>
      <c r="B30" s="134"/>
      <c r="C30" s="134"/>
      <c r="D30" s="134"/>
      <c r="E30" s="134"/>
      <c r="F30" s="134"/>
      <c r="G30" s="130"/>
    </row>
    <row r="31" spans="1:7">
      <c r="A31" s="134"/>
      <c r="B31" s="134"/>
      <c r="C31" s="134"/>
      <c r="D31" s="134"/>
      <c r="E31" s="134"/>
      <c r="F31" s="134"/>
      <c r="G31" s="130"/>
    </row>
    <row r="32" spans="1:7">
      <c r="A32" s="134"/>
      <c r="B32" s="134"/>
      <c r="C32" s="134"/>
      <c r="D32" s="134"/>
      <c r="E32" s="134"/>
      <c r="F32" s="134"/>
      <c r="G32" s="130"/>
    </row>
    <row r="33" spans="1:7">
      <c r="A33" s="134"/>
      <c r="B33" s="134"/>
      <c r="C33" s="134"/>
      <c r="D33" s="134"/>
      <c r="E33" s="134"/>
      <c r="F33" s="134"/>
      <c r="G33" s="130"/>
    </row>
    <row r="34" spans="1:7">
      <c r="A34" s="134"/>
      <c r="B34" s="134"/>
      <c r="C34" s="134"/>
      <c r="D34" s="134"/>
      <c r="E34" s="134"/>
      <c r="F34" s="134"/>
      <c r="G34" s="130"/>
    </row>
    <row r="35" spans="1:7">
      <c r="A35" s="134"/>
      <c r="B35" s="134"/>
      <c r="C35" s="134"/>
      <c r="D35" s="134"/>
      <c r="E35" s="134"/>
      <c r="F35" s="134"/>
      <c r="G35" s="130"/>
    </row>
    <row r="36" spans="1:7">
      <c r="A36" s="134"/>
      <c r="B36" s="134"/>
      <c r="C36" s="134"/>
      <c r="D36" s="134"/>
      <c r="E36" s="134"/>
      <c r="F36" s="134"/>
      <c r="G36" s="130"/>
    </row>
    <row r="37" spans="1:7">
      <c r="A37" s="134"/>
      <c r="B37" s="134"/>
      <c r="C37" s="134"/>
      <c r="D37" s="134"/>
      <c r="E37" s="134"/>
      <c r="F37" s="134"/>
      <c r="G37" s="130"/>
    </row>
    <row r="38" spans="1:7">
      <c r="A38" s="134"/>
      <c r="B38" s="134"/>
      <c r="C38" s="134"/>
      <c r="D38" s="134"/>
      <c r="E38" s="134"/>
      <c r="F38" s="134"/>
      <c r="G38" s="130"/>
    </row>
    <row r="39" spans="1:7">
      <c r="A39" s="134"/>
      <c r="B39" s="134"/>
      <c r="C39" s="134"/>
      <c r="D39" s="134"/>
      <c r="E39" s="134"/>
      <c r="F39" s="134"/>
      <c r="G39" s="130"/>
    </row>
    <row r="40" spans="1:7">
      <c r="A40" s="134"/>
      <c r="B40" s="134"/>
      <c r="C40" s="134"/>
      <c r="D40" s="134"/>
      <c r="E40" s="134"/>
      <c r="F40" s="134"/>
      <c r="G40" s="130"/>
    </row>
    <row r="41" spans="1:7">
      <c r="A41" s="134"/>
      <c r="B41" s="134"/>
      <c r="C41" s="134"/>
      <c r="D41" s="134"/>
      <c r="E41" s="134"/>
      <c r="F41" s="134"/>
      <c r="G41" s="130"/>
    </row>
    <row r="42" spans="1:7">
      <c r="A42" s="134"/>
      <c r="B42" s="134"/>
      <c r="C42" s="134"/>
      <c r="D42" s="134"/>
      <c r="E42" s="134"/>
      <c r="F42" s="134"/>
      <c r="G42" s="130"/>
    </row>
    <row r="43" spans="1:7">
      <c r="A43" s="134"/>
      <c r="B43" s="134"/>
      <c r="C43" s="134"/>
      <c r="D43" s="134"/>
      <c r="E43" s="134"/>
      <c r="F43" s="134"/>
      <c r="G43" s="130"/>
    </row>
    <row r="44" spans="1:7">
      <c r="A44" s="134"/>
      <c r="B44" s="134"/>
      <c r="C44" s="134"/>
      <c r="D44" s="134"/>
      <c r="E44" s="134"/>
      <c r="F44" s="134"/>
      <c r="G44" s="130"/>
    </row>
    <row r="45" spans="1:7">
      <c r="A45" s="134"/>
      <c r="B45" s="134"/>
      <c r="C45" s="134"/>
      <c r="D45" s="134"/>
      <c r="E45" s="134"/>
      <c r="F45" s="134"/>
      <c r="G45" s="130"/>
    </row>
    <row r="46" spans="1:7">
      <c r="A46" s="134"/>
      <c r="B46" s="134"/>
      <c r="C46" s="134"/>
      <c r="D46" s="134"/>
      <c r="E46" s="134"/>
      <c r="F46" s="134"/>
      <c r="G46" s="130"/>
    </row>
    <row r="47" spans="1:7">
      <c r="A47" s="134"/>
      <c r="B47" s="134"/>
      <c r="C47" s="134"/>
      <c r="D47" s="134"/>
      <c r="E47" s="134"/>
      <c r="F47" s="134"/>
      <c r="G47" s="130"/>
    </row>
    <row r="48" spans="1:7">
      <c r="A48" s="134"/>
      <c r="B48" s="134"/>
      <c r="C48" s="134"/>
      <c r="D48" s="134"/>
      <c r="E48" s="134"/>
      <c r="F48" s="134"/>
      <c r="G48" s="130"/>
    </row>
    <row r="49" spans="1:7">
      <c r="A49" s="134"/>
      <c r="B49" s="134"/>
      <c r="C49" s="134"/>
      <c r="D49" s="134"/>
      <c r="E49" s="134"/>
      <c r="F49" s="134"/>
      <c r="G49" s="130"/>
    </row>
    <row r="50" spans="1:7">
      <c r="A50" s="134"/>
      <c r="B50" s="134"/>
      <c r="C50" s="134"/>
      <c r="D50" s="134"/>
      <c r="E50" s="134"/>
      <c r="F50" s="134"/>
      <c r="G50" s="130"/>
    </row>
    <row r="51" spans="1:7">
      <c r="A51" s="134"/>
      <c r="B51" s="134"/>
      <c r="C51" s="134"/>
      <c r="D51" s="134"/>
      <c r="E51" s="134"/>
      <c r="F51" s="134"/>
      <c r="G51" s="130"/>
    </row>
    <row r="52" spans="1:7">
      <c r="A52" s="134"/>
      <c r="B52" s="134"/>
      <c r="C52" s="134"/>
      <c r="D52" s="134"/>
      <c r="E52" s="134"/>
      <c r="F52" s="134"/>
      <c r="G52" s="130"/>
    </row>
    <row r="53" spans="1:7">
      <c r="A53" s="134"/>
      <c r="B53" s="134"/>
      <c r="C53" s="134"/>
      <c r="D53" s="134"/>
      <c r="E53" s="134"/>
      <c r="F53" s="134"/>
      <c r="G53" s="130"/>
    </row>
    <row r="54" spans="1:7">
      <c r="A54" s="134"/>
      <c r="B54" s="134"/>
      <c r="C54" s="134"/>
      <c r="D54" s="134"/>
      <c r="E54" s="134"/>
      <c r="F54" s="134"/>
      <c r="G54" s="130"/>
    </row>
    <row r="55" spans="1:7">
      <c r="A55" s="134"/>
      <c r="B55" s="134"/>
      <c r="C55" s="134"/>
      <c r="D55" s="134"/>
      <c r="E55" s="134"/>
      <c r="F55" s="134"/>
      <c r="G55" s="130"/>
    </row>
    <row r="56" spans="1:7">
      <c r="A56" s="134"/>
      <c r="B56" s="134"/>
      <c r="C56" s="134"/>
      <c r="D56" s="134"/>
      <c r="E56" s="134"/>
      <c r="F56" s="134"/>
      <c r="G56" s="130"/>
    </row>
    <row r="57" spans="1:7">
      <c r="A57" s="134"/>
      <c r="B57" s="134"/>
      <c r="C57" s="134"/>
      <c r="D57" s="134"/>
      <c r="E57" s="134"/>
      <c r="F57" s="134"/>
      <c r="G57" s="130"/>
    </row>
    <row r="58" spans="1:7">
      <c r="A58" s="134"/>
      <c r="B58" s="134"/>
      <c r="C58" s="134"/>
      <c r="D58" s="134"/>
      <c r="E58" s="134"/>
      <c r="F58" s="134"/>
      <c r="G58" s="130"/>
    </row>
    <row r="59" spans="1:7">
      <c r="A59" s="134"/>
      <c r="B59" s="134"/>
      <c r="C59" s="134"/>
      <c r="D59" s="134"/>
      <c r="E59" s="134"/>
      <c r="F59" s="134"/>
      <c r="G59" s="130"/>
    </row>
    <row r="60" spans="1:7">
      <c r="A60" s="134"/>
      <c r="B60" s="134"/>
      <c r="C60" s="134"/>
      <c r="D60" s="134"/>
      <c r="E60" s="134"/>
      <c r="F60" s="134"/>
      <c r="G60" s="130"/>
    </row>
    <row r="61" spans="1:7">
      <c r="A61" s="134"/>
      <c r="B61" s="134"/>
      <c r="C61" s="134"/>
      <c r="D61" s="134"/>
      <c r="E61" s="134"/>
      <c r="F61" s="134"/>
      <c r="G61" s="130"/>
    </row>
    <row r="62" spans="1:7">
      <c r="A62" s="134"/>
      <c r="B62" s="134"/>
      <c r="C62" s="134"/>
      <c r="D62" s="134"/>
      <c r="E62" s="134"/>
      <c r="F62" s="134"/>
      <c r="G62" s="130"/>
    </row>
    <row r="63" spans="1:7">
      <c r="A63" s="134"/>
      <c r="B63" s="134"/>
      <c r="C63" s="134"/>
      <c r="D63" s="134"/>
      <c r="E63" s="134"/>
      <c r="F63" s="134"/>
      <c r="G63" s="130"/>
    </row>
    <row r="64" spans="1:7">
      <c r="A64" s="134"/>
      <c r="B64" s="134"/>
      <c r="C64" s="134"/>
      <c r="D64" s="134"/>
      <c r="E64" s="134"/>
      <c r="F64" s="134"/>
      <c r="G64" s="130"/>
    </row>
    <row r="65" spans="1:7">
      <c r="A65" s="134"/>
      <c r="B65" s="134"/>
      <c r="C65" s="134"/>
      <c r="D65" s="134"/>
      <c r="E65" s="134"/>
      <c r="F65" s="134"/>
      <c r="G65" s="130"/>
    </row>
    <row r="66" spans="1:7">
      <c r="A66" s="134"/>
      <c r="B66" s="134"/>
      <c r="C66" s="134"/>
      <c r="D66" s="134"/>
      <c r="E66" s="134"/>
      <c r="F66" s="134"/>
      <c r="G66" s="130"/>
    </row>
    <row r="67" spans="1:7">
      <c r="A67" s="134"/>
      <c r="B67" s="134"/>
      <c r="C67" s="134"/>
      <c r="D67" s="134"/>
      <c r="E67" s="134"/>
      <c r="F67" s="134"/>
      <c r="G67" s="130"/>
    </row>
    <row r="68" spans="1:7">
      <c r="A68" s="134"/>
      <c r="B68" s="134"/>
      <c r="C68" s="134"/>
      <c r="D68" s="134"/>
      <c r="E68" s="134"/>
      <c r="F68" s="134"/>
      <c r="G68" s="130"/>
    </row>
    <row r="69" spans="1:7">
      <c r="A69" s="134"/>
      <c r="B69" s="134"/>
      <c r="C69" s="134"/>
      <c r="D69" s="134"/>
      <c r="E69" s="134"/>
      <c r="F69" s="134"/>
      <c r="G69" s="130"/>
    </row>
    <row r="70" spans="1:7">
      <c r="A70" s="134"/>
      <c r="B70" s="134"/>
      <c r="C70" s="134"/>
      <c r="D70" s="134"/>
      <c r="E70" s="134"/>
      <c r="F70" s="134"/>
      <c r="G70" s="130"/>
    </row>
    <row r="71" spans="1:7">
      <c r="A71" s="134"/>
      <c r="B71" s="134"/>
      <c r="C71" s="134"/>
      <c r="D71" s="134"/>
      <c r="E71" s="134"/>
      <c r="F71" s="134"/>
      <c r="G71" s="130"/>
    </row>
    <row r="72" spans="1:7">
      <c r="A72" s="134"/>
      <c r="B72" s="134"/>
      <c r="C72" s="134"/>
      <c r="D72" s="134"/>
      <c r="E72" s="134"/>
      <c r="F72" s="134"/>
      <c r="G72" s="130"/>
    </row>
    <row r="73" spans="1:7">
      <c r="A73" s="134"/>
      <c r="B73" s="134"/>
      <c r="C73" s="134"/>
      <c r="D73" s="134"/>
      <c r="E73" s="134"/>
      <c r="F73" s="134"/>
      <c r="G73" s="130"/>
    </row>
    <row r="74" spans="1:7">
      <c r="A74" s="134"/>
      <c r="B74" s="134"/>
      <c r="C74" s="134"/>
      <c r="D74" s="134"/>
      <c r="E74" s="134"/>
      <c r="F74" s="134"/>
      <c r="G74" s="130"/>
    </row>
    <row r="75" spans="1:7">
      <c r="A75" s="134"/>
      <c r="B75" s="134"/>
      <c r="C75" s="134"/>
      <c r="D75" s="134"/>
      <c r="E75" s="134"/>
      <c r="F75" s="134"/>
      <c r="G75" s="130"/>
    </row>
    <row r="76" spans="1:7">
      <c r="A76" s="134"/>
      <c r="B76" s="134"/>
      <c r="C76" s="134"/>
      <c r="D76" s="134"/>
      <c r="E76" s="134"/>
      <c r="F76" s="134"/>
      <c r="G76" s="130"/>
    </row>
    <row r="77" spans="1:7">
      <c r="A77" s="134"/>
      <c r="B77" s="134"/>
      <c r="C77" s="134"/>
      <c r="D77" s="134"/>
      <c r="E77" s="134"/>
      <c r="F77" s="134"/>
      <c r="G77" s="130"/>
    </row>
    <row r="78" spans="1:7">
      <c r="A78" s="134"/>
      <c r="B78" s="134"/>
      <c r="C78" s="134"/>
      <c r="D78" s="134"/>
      <c r="E78" s="134"/>
      <c r="F78" s="134"/>
      <c r="G78" s="130"/>
    </row>
    <row r="79" spans="1:7">
      <c r="A79" s="134"/>
      <c r="B79" s="134"/>
      <c r="C79" s="134"/>
      <c r="D79" s="134"/>
      <c r="E79" s="134"/>
      <c r="F79" s="134"/>
      <c r="G79" s="130"/>
    </row>
    <row r="80" spans="1:7">
      <c r="A80" s="134"/>
      <c r="B80" s="134"/>
      <c r="C80" s="134"/>
      <c r="D80" s="134"/>
      <c r="E80" s="134"/>
      <c r="F80" s="134"/>
      <c r="G80" s="130"/>
    </row>
    <row r="81" spans="1:7">
      <c r="A81" s="134"/>
      <c r="B81" s="134"/>
      <c r="C81" s="134"/>
      <c r="D81" s="134"/>
      <c r="E81" s="134"/>
      <c r="F81" s="134"/>
      <c r="G81" s="130"/>
    </row>
    <row r="82" spans="1:7">
      <c r="A82" s="134"/>
      <c r="B82" s="134"/>
      <c r="C82" s="134"/>
      <c r="D82" s="134"/>
      <c r="E82" s="134"/>
      <c r="F82" s="134"/>
      <c r="G82" s="130"/>
    </row>
    <row r="83" spans="1:7">
      <c r="A83" s="134"/>
      <c r="B83" s="134"/>
      <c r="C83" s="134"/>
      <c r="D83" s="134"/>
      <c r="E83" s="134"/>
      <c r="F83" s="134"/>
      <c r="G83" s="130"/>
    </row>
    <row r="84" spans="1:7">
      <c r="A84" s="134"/>
      <c r="B84" s="134"/>
      <c r="C84" s="134"/>
      <c r="D84" s="134"/>
      <c r="E84" s="134"/>
      <c r="F84" s="134"/>
      <c r="G84" s="130"/>
    </row>
    <row r="85" spans="1:7">
      <c r="A85" s="134"/>
      <c r="B85" s="134"/>
      <c r="C85" s="134"/>
      <c r="D85" s="134"/>
      <c r="E85" s="134"/>
      <c r="F85" s="134"/>
      <c r="G85" s="130"/>
    </row>
    <row r="86" spans="1:7">
      <c r="A86" s="134"/>
      <c r="B86" s="134"/>
      <c r="C86" s="134"/>
      <c r="D86" s="134"/>
      <c r="E86" s="134"/>
      <c r="F86" s="134"/>
      <c r="G86" s="130"/>
    </row>
    <row r="87" spans="1:7">
      <c r="A87" s="134"/>
      <c r="B87" s="134"/>
      <c r="C87" s="134"/>
      <c r="D87" s="134"/>
      <c r="E87" s="134"/>
      <c r="F87" s="134"/>
      <c r="G87" s="130"/>
    </row>
    <row r="88" spans="1:7">
      <c r="A88" s="134"/>
      <c r="B88" s="134"/>
      <c r="C88" s="134"/>
      <c r="D88" s="134"/>
      <c r="E88" s="134"/>
      <c r="F88" s="134"/>
      <c r="G88" s="130"/>
    </row>
    <row r="89" spans="1:7">
      <c r="A89" s="134"/>
      <c r="B89" s="134"/>
      <c r="C89" s="134"/>
      <c r="D89" s="134"/>
      <c r="E89" s="134"/>
      <c r="F89" s="134"/>
      <c r="G89" s="130"/>
    </row>
    <row r="90" spans="1:7">
      <c r="A90" s="134"/>
      <c r="B90" s="134"/>
      <c r="C90" s="134"/>
      <c r="D90" s="134"/>
      <c r="E90" s="134"/>
      <c r="F90" s="134"/>
      <c r="G90" s="130"/>
    </row>
    <row r="91" spans="1:7">
      <c r="A91" s="134"/>
      <c r="B91" s="134"/>
      <c r="C91" s="134"/>
      <c r="D91" s="134"/>
      <c r="E91" s="134"/>
      <c r="F91" s="134"/>
      <c r="G91" s="130"/>
    </row>
    <row r="92" spans="1:7">
      <c r="A92" s="134"/>
      <c r="B92" s="134"/>
      <c r="C92" s="134"/>
      <c r="D92" s="134"/>
      <c r="E92" s="134"/>
      <c r="F92" s="134"/>
      <c r="G92" s="130"/>
    </row>
    <row r="93" spans="1:7">
      <c r="A93" s="134"/>
      <c r="B93" s="134"/>
      <c r="C93" s="134"/>
      <c r="D93" s="134"/>
      <c r="E93" s="134"/>
      <c r="F93" s="134"/>
      <c r="G93" s="130"/>
    </row>
    <row r="94" spans="1:7">
      <c r="A94" s="134"/>
      <c r="B94" s="134"/>
      <c r="C94" s="134"/>
      <c r="D94" s="134"/>
      <c r="E94" s="134"/>
      <c r="F94" s="134"/>
      <c r="G94" s="130"/>
    </row>
    <row r="95" spans="1:7">
      <c r="A95" s="134"/>
      <c r="B95" s="134"/>
      <c r="C95" s="134"/>
      <c r="D95" s="134"/>
      <c r="E95" s="134"/>
      <c r="F95" s="134"/>
      <c r="G95" s="130"/>
    </row>
    <row r="96" spans="1:7">
      <c r="A96" s="134"/>
      <c r="B96" s="134"/>
      <c r="C96" s="134"/>
      <c r="D96" s="134"/>
      <c r="E96" s="134"/>
      <c r="F96" s="134"/>
      <c r="G96" s="130"/>
    </row>
    <row r="97" spans="1:7">
      <c r="A97" s="134"/>
      <c r="B97" s="134"/>
      <c r="C97" s="134"/>
      <c r="D97" s="134"/>
      <c r="E97" s="134"/>
      <c r="F97" s="134"/>
      <c r="G97" s="130"/>
    </row>
    <row r="98" spans="1:7">
      <c r="A98" s="134"/>
      <c r="B98" s="134"/>
      <c r="C98" s="134"/>
      <c r="D98" s="134"/>
      <c r="E98" s="134"/>
      <c r="F98" s="134"/>
      <c r="G98" s="130"/>
    </row>
    <row r="99" spans="1:7">
      <c r="A99" s="134"/>
      <c r="B99" s="134"/>
      <c r="C99" s="134"/>
      <c r="D99" s="134"/>
      <c r="E99" s="134"/>
      <c r="F99" s="134"/>
      <c r="G99" s="130"/>
    </row>
    <row r="100" spans="1:7">
      <c r="A100" s="134"/>
      <c r="B100" s="134"/>
      <c r="C100" s="134"/>
      <c r="D100" s="134"/>
      <c r="E100" s="134"/>
      <c r="F100" s="134"/>
      <c r="G100" s="130"/>
    </row>
    <row r="101" spans="1:7">
      <c r="A101" s="132"/>
      <c r="B101" s="132"/>
      <c r="C101" s="132"/>
      <c r="D101" s="132"/>
      <c r="E101" s="132"/>
      <c r="F101" s="133"/>
      <c r="G101" s="131"/>
    </row>
  </sheetData>
  <sheetProtection algorithmName="SHA-512" hashValue="SQ9ZgWIydXvrnxaWl218syMAiVqoLacysOpdfEHl05GjyuiSJkwVJFYtHAGFC9GamcMLvWD91NRPMEStvugzMg==" saltValue="fnNBQNIj27LCPJevJQGOWg==" spinCount="100000" sheet="1" objects="1" scenarios="1" selectLockedCells="1"/>
  <mergeCells count="1">
    <mergeCell ref="A1:F1"/>
  </mergeCells>
  <dataValidations count="2">
    <dataValidation type="list" allowBlank="1" showInputMessage="1" showErrorMessage="1" sqref="F4:F100">
      <formula1>IF(Language="bg",N_WeightMeasurement_Description,N_WeightMeasurement_DescriptionEN)</formula1>
    </dataValidation>
    <dataValidation type="list" allowBlank="1" showInputMessage="1" showErrorMessage="1" sqref="D4:D100">
      <formula1>IF(Language="bg",N_BunkerType_Description,N_BunkerType_DescriptionEN)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DDDDDD"/>
    <pageSetUpPr fitToPage="1"/>
  </sheetPr>
  <dimension ref="A1:J51"/>
  <sheetViews>
    <sheetView showGridLines="0" workbookViewId="0">
      <selection activeCell="F3" sqref="F3"/>
    </sheetView>
  </sheetViews>
  <sheetFormatPr defaultRowHeight="15"/>
  <cols>
    <col min="1" max="1" width="15.7109375" customWidth="1"/>
    <col min="2" max="2" width="15.7109375" style="11" customWidth="1"/>
    <col min="3" max="3" width="53.42578125" customWidth="1"/>
    <col min="4" max="4" width="17.28515625" bestFit="1" customWidth="1"/>
    <col min="5" max="5" width="18.140625" customWidth="1"/>
    <col min="6" max="6" width="61.28515625" customWidth="1"/>
    <col min="7" max="7" width="67" customWidth="1"/>
    <col min="8" max="8" width="4" style="11" customWidth="1"/>
  </cols>
  <sheetData>
    <row r="1" spans="1:10" ht="16.5">
      <c r="A1" s="166" t="str">
        <f>CONCATENATE(IF(Settings!B6="bg","Предадени отпадъци","Waste Disposal"),REPT(" ",250))</f>
        <v xml:space="preserve">Waste Disposal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167"/>
      <c r="C1" s="167"/>
      <c r="D1" s="167"/>
      <c r="E1" s="167"/>
      <c r="F1" s="167"/>
      <c r="G1" s="53"/>
      <c r="H1" s="53"/>
      <c r="I1" s="5"/>
      <c r="J1" s="5"/>
    </row>
    <row r="2" spans="1:10" ht="36.75" customHeight="1">
      <c r="A2" s="111" t="str">
        <f>IF(Settings!B6="bg","Дата от","Date from")</f>
        <v>Date from</v>
      </c>
      <c r="B2" s="111" t="str">
        <f>IF(Settings!B6="bg","Дата до","Date to")</f>
        <v>Date to</v>
      </c>
      <c r="C2" s="112" t="str">
        <f>IF(Settings!$B$6="bg","Тип отпадък","Waste type")</f>
        <v>Waste type</v>
      </c>
      <c r="D2" s="112" t="str">
        <f>IF(Settings!B6="bg","м3/вместимост/кг","m3/bags/kg")</f>
        <v>m3/bags/kg</v>
      </c>
      <c r="E2" s="112" t="str">
        <f>IF(Settings!B6="bg","Количество","Quantity")</f>
        <v>Quantity</v>
      </c>
      <c r="F2" s="112" t="str">
        <f>IF(Settings!B6="bg","Предоставящ приемно съоръжение","Name of the waste operator")</f>
        <v>Name of the waste operator</v>
      </c>
      <c r="G2" s="139" t="str">
        <f>IF(Settings!B6="bg","Предоставящ обработващо съоръжение","Name of the facility operator")</f>
        <v>Name of the facility operator</v>
      </c>
      <c r="H2" s="54"/>
      <c r="I2" s="11"/>
      <c r="J2" s="11"/>
    </row>
    <row r="3" spans="1:10">
      <c r="A3" s="104"/>
      <c r="B3" s="104"/>
      <c r="C3" s="52"/>
      <c r="D3" s="52"/>
      <c r="E3" s="122"/>
      <c r="F3" s="102"/>
      <c r="G3" s="102"/>
      <c r="H3" s="54"/>
      <c r="I3" s="11"/>
      <c r="J3" s="11"/>
    </row>
    <row r="4" spans="1:10">
      <c r="A4" s="104"/>
      <c r="B4" s="104"/>
      <c r="C4" s="52"/>
      <c r="D4" s="52"/>
      <c r="E4" s="122"/>
      <c r="F4" s="102"/>
      <c r="G4" s="102"/>
      <c r="H4" s="54"/>
      <c r="I4" s="11"/>
      <c r="J4" s="11"/>
    </row>
    <row r="5" spans="1:10">
      <c r="A5" s="104"/>
      <c r="B5" s="104"/>
      <c r="C5" s="52"/>
      <c r="D5" s="52"/>
      <c r="E5" s="122"/>
      <c r="F5" s="102"/>
      <c r="G5" s="102"/>
      <c r="H5" s="54"/>
      <c r="I5" s="11"/>
      <c r="J5" s="11"/>
    </row>
    <row r="6" spans="1:10">
      <c r="A6" s="104"/>
      <c r="B6" s="104"/>
      <c r="C6" s="52"/>
      <c r="D6" s="52"/>
      <c r="E6" s="122"/>
      <c r="F6" s="102"/>
      <c r="G6" s="102"/>
      <c r="H6" s="54"/>
    </row>
    <row r="7" spans="1:10">
      <c r="A7" s="104"/>
      <c r="B7" s="104"/>
      <c r="C7" s="52"/>
      <c r="D7" s="52"/>
      <c r="E7" s="122"/>
      <c r="F7" s="102"/>
      <c r="G7" s="102"/>
      <c r="H7" s="54"/>
    </row>
    <row r="8" spans="1:10">
      <c r="A8" s="104"/>
      <c r="B8" s="104"/>
      <c r="C8" s="52"/>
      <c r="D8" s="52"/>
      <c r="E8" s="122"/>
      <c r="F8" s="102"/>
      <c r="G8" s="102"/>
      <c r="H8" s="54"/>
    </row>
    <row r="9" spans="1:10">
      <c r="A9" s="104"/>
      <c r="B9" s="104"/>
      <c r="C9" s="52"/>
      <c r="D9" s="52"/>
      <c r="E9" s="122"/>
      <c r="F9" s="102"/>
      <c r="G9" s="102"/>
      <c r="H9" s="54"/>
    </row>
    <row r="10" spans="1:10">
      <c r="A10" s="104"/>
      <c r="B10" s="104"/>
      <c r="C10" s="52"/>
      <c r="D10" s="52"/>
      <c r="E10" s="122"/>
      <c r="F10" s="102"/>
      <c r="G10" s="102"/>
      <c r="H10" s="54"/>
    </row>
    <row r="11" spans="1:10">
      <c r="A11" s="104"/>
      <c r="B11" s="104"/>
      <c r="C11" s="52"/>
      <c r="D11" s="52"/>
      <c r="E11" s="122"/>
      <c r="F11" s="102"/>
      <c r="G11" s="102"/>
      <c r="H11" s="54"/>
    </row>
    <row r="12" spans="1:10">
      <c r="A12" s="104"/>
      <c r="B12" s="104"/>
      <c r="C12" s="52"/>
      <c r="D12" s="52"/>
      <c r="E12" s="122"/>
      <c r="F12" s="102"/>
      <c r="G12" s="102"/>
      <c r="H12" s="54"/>
    </row>
    <row r="13" spans="1:10">
      <c r="A13" s="104"/>
      <c r="B13" s="104"/>
      <c r="C13" s="52"/>
      <c r="D13" s="52"/>
      <c r="E13" s="122"/>
      <c r="F13" s="102"/>
      <c r="G13" s="102"/>
      <c r="H13" s="54"/>
    </row>
    <row r="14" spans="1:10">
      <c r="A14" s="104"/>
      <c r="B14" s="104"/>
      <c r="C14" s="52"/>
      <c r="D14" s="52"/>
      <c r="E14" s="122"/>
      <c r="F14" s="102"/>
      <c r="G14" s="102"/>
      <c r="H14" s="54"/>
    </row>
    <row r="15" spans="1:10">
      <c r="A15" s="104"/>
      <c r="B15" s="104"/>
      <c r="C15" s="52"/>
      <c r="D15" s="52"/>
      <c r="E15" s="122"/>
      <c r="F15" s="102"/>
      <c r="G15" s="102"/>
      <c r="H15" s="54"/>
    </row>
    <row r="16" spans="1:10">
      <c r="A16" s="104"/>
      <c r="B16" s="104"/>
      <c r="C16" s="52"/>
      <c r="D16" s="52"/>
      <c r="E16" s="122"/>
      <c r="F16" s="102"/>
      <c r="G16" s="102"/>
      <c r="H16" s="54"/>
    </row>
    <row r="17" spans="1:8">
      <c r="A17" s="104"/>
      <c r="B17" s="104"/>
      <c r="C17" s="52"/>
      <c r="D17" s="52"/>
      <c r="E17" s="122"/>
      <c r="F17" s="102"/>
      <c r="G17" s="102"/>
      <c r="H17" s="54"/>
    </row>
    <row r="18" spans="1:8">
      <c r="A18" s="104"/>
      <c r="B18" s="104"/>
      <c r="C18" s="52"/>
      <c r="D18" s="52"/>
      <c r="E18" s="122"/>
      <c r="F18" s="102"/>
      <c r="G18" s="102"/>
      <c r="H18" s="54"/>
    </row>
    <row r="19" spans="1:8">
      <c r="A19" s="104"/>
      <c r="B19" s="104"/>
      <c r="C19" s="52"/>
      <c r="D19" s="52"/>
      <c r="E19" s="122"/>
      <c r="F19" s="102"/>
      <c r="G19" s="102"/>
      <c r="H19" s="54"/>
    </row>
    <row r="20" spans="1:8">
      <c r="A20" s="104"/>
      <c r="B20" s="104"/>
      <c r="C20" s="52"/>
      <c r="D20" s="52"/>
      <c r="E20" s="122"/>
      <c r="F20" s="102"/>
      <c r="G20" s="102"/>
      <c r="H20" s="54"/>
    </row>
    <row r="21" spans="1:8">
      <c r="A21" s="104"/>
      <c r="B21" s="104"/>
      <c r="C21" s="52"/>
      <c r="D21" s="52"/>
      <c r="E21" s="122"/>
      <c r="F21" s="102"/>
      <c r="G21" s="102"/>
      <c r="H21" s="54"/>
    </row>
    <row r="22" spans="1:8">
      <c r="A22" s="104"/>
      <c r="B22" s="104"/>
      <c r="C22" s="52"/>
      <c r="D22" s="52"/>
      <c r="E22" s="122"/>
      <c r="F22" s="102"/>
      <c r="G22" s="102"/>
      <c r="H22" s="54"/>
    </row>
    <row r="23" spans="1:8">
      <c r="A23" s="104"/>
      <c r="B23" s="104"/>
      <c r="C23" s="52"/>
      <c r="D23" s="52"/>
      <c r="E23" s="122"/>
      <c r="F23" s="102"/>
      <c r="G23" s="102"/>
      <c r="H23" s="54"/>
    </row>
    <row r="24" spans="1:8">
      <c r="A24" s="104"/>
      <c r="B24" s="104"/>
      <c r="C24" s="52"/>
      <c r="D24" s="52"/>
      <c r="E24" s="122"/>
      <c r="F24" s="102"/>
      <c r="G24" s="102"/>
      <c r="H24" s="54"/>
    </row>
    <row r="25" spans="1:8">
      <c r="A25" s="104"/>
      <c r="B25" s="104"/>
      <c r="C25" s="52"/>
      <c r="D25" s="52"/>
      <c r="E25" s="122"/>
      <c r="F25" s="102"/>
      <c r="G25" s="102"/>
      <c r="H25" s="54"/>
    </row>
    <row r="26" spans="1:8">
      <c r="A26" s="104"/>
      <c r="B26" s="104"/>
      <c r="C26" s="52"/>
      <c r="D26" s="52"/>
      <c r="E26" s="122"/>
      <c r="F26" s="102"/>
      <c r="G26" s="102"/>
      <c r="H26" s="54"/>
    </row>
    <row r="27" spans="1:8">
      <c r="A27" s="104"/>
      <c r="B27" s="104"/>
      <c r="C27" s="52"/>
      <c r="D27" s="52"/>
      <c r="E27" s="122"/>
      <c r="F27" s="102"/>
      <c r="G27" s="102"/>
      <c r="H27" s="54"/>
    </row>
    <row r="28" spans="1:8">
      <c r="A28" s="104"/>
      <c r="B28" s="104"/>
      <c r="C28" s="52"/>
      <c r="D28" s="52"/>
      <c r="E28" s="122"/>
      <c r="F28" s="102"/>
      <c r="G28" s="102"/>
      <c r="H28" s="54"/>
    </row>
    <row r="29" spans="1:8">
      <c r="A29" s="104"/>
      <c r="B29" s="104"/>
      <c r="C29" s="52"/>
      <c r="D29" s="52"/>
      <c r="E29" s="122"/>
      <c r="F29" s="102"/>
      <c r="G29" s="102"/>
      <c r="H29" s="54"/>
    </row>
    <row r="30" spans="1:8">
      <c r="A30" s="104"/>
      <c r="B30" s="104"/>
      <c r="C30" s="52"/>
      <c r="D30" s="52"/>
      <c r="E30" s="122"/>
      <c r="F30" s="102"/>
      <c r="G30" s="102"/>
      <c r="H30" s="54"/>
    </row>
    <row r="31" spans="1:8">
      <c r="A31" s="104"/>
      <c r="B31" s="104"/>
      <c r="C31" s="52"/>
      <c r="D31" s="52"/>
      <c r="E31" s="122"/>
      <c r="F31" s="102"/>
      <c r="G31" s="102"/>
      <c r="H31" s="54"/>
    </row>
    <row r="32" spans="1:8">
      <c r="A32" s="104"/>
      <c r="B32" s="104"/>
      <c r="C32" s="52"/>
      <c r="D32" s="52"/>
      <c r="E32" s="122"/>
      <c r="F32" s="102"/>
      <c r="G32" s="102"/>
      <c r="H32" s="54"/>
    </row>
    <row r="33" spans="1:8">
      <c r="A33" s="104"/>
      <c r="B33" s="104"/>
      <c r="C33" s="52"/>
      <c r="D33" s="52"/>
      <c r="E33" s="122"/>
      <c r="F33" s="102"/>
      <c r="G33" s="102"/>
      <c r="H33" s="54"/>
    </row>
    <row r="34" spans="1:8">
      <c r="A34" s="104"/>
      <c r="B34" s="104"/>
      <c r="C34" s="52"/>
      <c r="D34" s="52"/>
      <c r="E34" s="122"/>
      <c r="F34" s="102"/>
      <c r="G34" s="102"/>
      <c r="H34" s="54"/>
    </row>
    <row r="35" spans="1:8">
      <c r="A35" s="104"/>
      <c r="B35" s="104"/>
      <c r="C35" s="52"/>
      <c r="D35" s="52"/>
      <c r="E35" s="122"/>
      <c r="F35" s="102"/>
      <c r="G35" s="102"/>
      <c r="H35" s="54"/>
    </row>
    <row r="36" spans="1:8">
      <c r="A36" s="104"/>
      <c r="B36" s="104"/>
      <c r="C36" s="52"/>
      <c r="D36" s="52"/>
      <c r="E36" s="122"/>
      <c r="F36" s="102"/>
      <c r="G36" s="102"/>
      <c r="H36" s="54"/>
    </row>
    <row r="37" spans="1:8">
      <c r="A37" s="104"/>
      <c r="B37" s="104"/>
      <c r="C37" s="52"/>
      <c r="D37" s="52"/>
      <c r="E37" s="122"/>
      <c r="F37" s="102"/>
      <c r="G37" s="102"/>
      <c r="H37" s="54"/>
    </row>
    <row r="38" spans="1:8">
      <c r="A38" s="104"/>
      <c r="B38" s="104"/>
      <c r="C38" s="52"/>
      <c r="D38" s="52"/>
      <c r="E38" s="122"/>
      <c r="F38" s="102"/>
      <c r="G38" s="102"/>
      <c r="H38" s="54"/>
    </row>
    <row r="39" spans="1:8">
      <c r="A39" s="104"/>
      <c r="B39" s="104"/>
      <c r="C39" s="52"/>
      <c r="D39" s="52"/>
      <c r="E39" s="122"/>
      <c r="F39" s="102"/>
      <c r="G39" s="102"/>
      <c r="H39" s="54"/>
    </row>
    <row r="40" spans="1:8">
      <c r="A40" s="104"/>
      <c r="B40" s="104"/>
      <c r="C40" s="52"/>
      <c r="D40" s="52"/>
      <c r="E40" s="122"/>
      <c r="F40" s="102"/>
      <c r="G40" s="102"/>
      <c r="H40" s="54"/>
    </row>
    <row r="41" spans="1:8">
      <c r="A41" s="104"/>
      <c r="B41" s="104"/>
      <c r="C41" s="52"/>
      <c r="D41" s="52"/>
      <c r="E41" s="122"/>
      <c r="F41" s="102"/>
      <c r="G41" s="102"/>
      <c r="H41" s="54"/>
    </row>
    <row r="42" spans="1:8">
      <c r="A42" s="104"/>
      <c r="B42" s="104"/>
      <c r="C42" s="52"/>
      <c r="D42" s="52"/>
      <c r="E42" s="122"/>
      <c r="F42" s="102"/>
      <c r="G42" s="102"/>
      <c r="H42" s="54"/>
    </row>
    <row r="43" spans="1:8">
      <c r="A43" s="104"/>
      <c r="B43" s="104"/>
      <c r="C43" s="52"/>
      <c r="D43" s="52"/>
      <c r="E43" s="122"/>
      <c r="F43" s="102"/>
      <c r="G43" s="102"/>
      <c r="H43" s="54"/>
    </row>
    <row r="44" spans="1:8">
      <c r="A44" s="104"/>
      <c r="B44" s="104"/>
      <c r="C44" s="52"/>
      <c r="D44" s="52"/>
      <c r="E44" s="122"/>
      <c r="F44" s="102"/>
      <c r="G44" s="102"/>
      <c r="H44" s="54"/>
    </row>
    <row r="45" spans="1:8">
      <c r="A45" s="104"/>
      <c r="B45" s="104"/>
      <c r="C45" s="52"/>
      <c r="D45" s="52"/>
      <c r="E45" s="122"/>
      <c r="F45" s="102"/>
      <c r="G45" s="102"/>
      <c r="H45" s="54"/>
    </row>
    <row r="46" spans="1:8">
      <c r="A46" s="104"/>
      <c r="B46" s="104"/>
      <c r="C46" s="52"/>
      <c r="D46" s="52"/>
      <c r="E46" s="122"/>
      <c r="F46" s="102"/>
      <c r="G46" s="102"/>
      <c r="H46" s="54"/>
    </row>
    <row r="47" spans="1:8">
      <c r="A47" s="104"/>
      <c r="B47" s="104"/>
      <c r="C47" s="52"/>
      <c r="D47" s="52"/>
      <c r="E47" s="122"/>
      <c r="F47" s="102"/>
      <c r="G47" s="102"/>
      <c r="H47" s="54"/>
    </row>
    <row r="48" spans="1:8">
      <c r="A48" s="104"/>
      <c r="B48" s="104"/>
      <c r="C48" s="52"/>
      <c r="D48" s="52"/>
      <c r="E48" s="122"/>
      <c r="F48" s="102"/>
      <c r="G48" s="102"/>
      <c r="H48" s="54"/>
    </row>
    <row r="49" spans="1:8">
      <c r="A49" s="104"/>
      <c r="B49" s="104"/>
      <c r="C49" s="52"/>
      <c r="D49" s="52"/>
      <c r="E49" s="122"/>
      <c r="F49" s="102"/>
      <c r="G49" s="102"/>
      <c r="H49" s="54"/>
    </row>
    <row r="50" spans="1:8">
      <c r="A50" s="104"/>
      <c r="B50" s="104"/>
      <c r="C50" s="52"/>
      <c r="D50" s="52"/>
      <c r="E50" s="122"/>
      <c r="F50" s="102"/>
      <c r="G50" s="102"/>
      <c r="H50" s="54"/>
    </row>
    <row r="51" spans="1:8">
      <c r="A51" s="55"/>
      <c r="B51" s="56"/>
      <c r="C51" s="56"/>
      <c r="D51" s="56"/>
      <c r="E51" s="56"/>
      <c r="F51" s="56"/>
      <c r="G51" s="57"/>
      <c r="H51" s="57"/>
    </row>
  </sheetData>
  <sheetProtection algorithmName="SHA-512" hashValue="GfPHRAEW3yXYdwlyzWuh7ANB6q9S7tQmITCP3pBA4A6ETfdT532srrm3VXERlxjQwvMSsRXjtEf62xGEE65S8Q==" saltValue="8EMZDIYBJisT70XLZM5tlQ==" spinCount="100000" sheet="1" selectLockedCells="1"/>
  <mergeCells count="1">
    <mergeCell ref="A1:F1"/>
  </mergeCells>
  <dataValidations count="5">
    <dataValidation type="list" allowBlank="1" showInputMessage="1" showErrorMessage="1" errorTitle="Грешка в данните" error="Въведете валидна стойност от списъка" sqref="C3:C50">
      <formula1>IF(Language="bg",N_WasteType_Description,N_WasteType_DescriptionEN)</formula1>
    </dataValidation>
    <dataValidation type="list" allowBlank="1" showInputMessage="1" showErrorMessage="1" errorTitle="Грешка в данните" error="Въведете валидна стойност от списъка" sqref="D3:D50">
      <formula1>IF(Language="bg",N_WasteDisposalMeasure_Description,N_WasteDisposalMeasure_DescriptionEN)</formula1>
    </dataValidation>
    <dataValidation type="date" allowBlank="1" showInputMessage="1" showErrorMessage="1" errorTitle="Data format error" error="Enter valid date" sqref="A3:B50">
      <formula1>1</formula1>
      <formula2>401769</formula2>
    </dataValidation>
    <dataValidation type="list" allowBlank="1" showInputMessage="1" showErrorMessage="1" sqref="F3:F50">
      <formula1>IF(Language="bg",N_WasteOperator_Description,N_WasteOperator_DescriptionEN)</formula1>
    </dataValidation>
    <dataValidation type="list" allowBlank="1" showInputMessage="1" showErrorMessage="1" sqref="G3:G50">
      <formula1>IF(Language="bg",N_FacilityOperator_Description,N_FacilityOperator_DescriptionEN)</formula1>
    </dataValidation>
  </dataValidations>
  <pageMargins left="0.7" right="0.7" top="0.75" bottom="0.75" header="0.3" footer="0.3"/>
  <pageSetup paperSize="9" scale="90" fitToHeight="0" orientation="landscape" verticalDpi="597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ADB3D1"/>
  </sheetPr>
  <dimension ref="A1:P101"/>
  <sheetViews>
    <sheetView showGridLines="0" topLeftCell="F1" workbookViewId="0">
      <selection activeCell="C35" sqref="C35"/>
    </sheetView>
  </sheetViews>
  <sheetFormatPr defaultRowHeight="15"/>
  <cols>
    <col min="1" max="1" width="25" bestFit="1" customWidth="1"/>
    <col min="2" max="2" width="24.42578125" customWidth="1"/>
    <col min="4" max="4" width="35.28515625" bestFit="1" customWidth="1"/>
    <col min="5" max="5" width="19.140625" style="11" bestFit="1" customWidth="1"/>
    <col min="6" max="6" width="17.28515625" customWidth="1"/>
    <col min="7" max="7" width="13.42578125" customWidth="1"/>
    <col min="8" max="8" width="15.140625" customWidth="1"/>
    <col min="9" max="9" width="21.28515625" customWidth="1"/>
    <col min="10" max="10" width="21.42578125" customWidth="1"/>
    <col min="11" max="11" width="22.140625" customWidth="1"/>
    <col min="12" max="12" width="21.7109375" customWidth="1"/>
    <col min="13" max="13" width="24" customWidth="1"/>
    <col min="14" max="14" width="27.85546875" customWidth="1"/>
    <col min="15" max="15" width="32.85546875" customWidth="1"/>
    <col min="16" max="16" width="3.42578125" style="11" customWidth="1"/>
  </cols>
  <sheetData>
    <row r="1" spans="1:16" ht="16.5">
      <c r="A1" s="168" t="str">
        <f>CONCATENATE(IF(Settings!$B$6="bg","Екипаж ","Crew"),REPT(" ",600))</f>
        <v xml:space="preserve">Crew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77"/>
      <c r="P1" s="77"/>
    </row>
    <row r="2" spans="1:16" s="7" customFormat="1" ht="26.25">
      <c r="A2" s="114" t="str">
        <f>IF(Settings!B6="bg","Собствено име","Given name")</f>
        <v>Given name</v>
      </c>
      <c r="B2" s="115" t="str">
        <f>IF(Settings!B6="bg","Фамилия","Family name")</f>
        <v>Family name</v>
      </c>
      <c r="C2" s="115" t="str">
        <f>IF(Settings!B6="bg","Пол","Gender")</f>
        <v>Gender</v>
      </c>
      <c r="D2" s="115" t="str">
        <f>IF(Language="bg","Ранг/Длъжност","Rank of rating")</f>
        <v>Rank of rating</v>
      </c>
      <c r="E2" s="115" t="str">
        <f>IF(Language="bg","Капитан на кораба","Master")</f>
        <v>Master</v>
      </c>
      <c r="F2" s="115" t="str">
        <f>IF(Settings!B6="bg","Националност","Nationality")</f>
        <v>Nationality</v>
      </c>
      <c r="G2" s="115" t="str">
        <f>IF(Settings!B6="bg","Дата на раждане","Date of birth")</f>
        <v>Date of birth</v>
      </c>
      <c r="H2" s="115" t="str">
        <f>IF(Settings!B6="bg","Място на раждане","Place of birth")</f>
        <v>Place of birth</v>
      </c>
      <c r="I2" s="115" t="str">
        <f>IF(Settings!B6="bg","Тип идентификационен документ","Identification type")</f>
        <v>Identification type</v>
      </c>
      <c r="J2" s="115" t="str">
        <f>IF(Settings!B6="bg","Номер на идентификационен документ","Identification number")</f>
        <v>Identification number</v>
      </c>
      <c r="K2" s="115" t="str">
        <f>IF(Settings!B6="bg","Дата на изтичане на идентификационен документ","Identification expiry date")</f>
        <v>Identification expiry date</v>
      </c>
      <c r="L2" s="115" t="str">
        <f>IF(Settings!B6="bg","Дата на изтичане на виза или разрешение за престой","Visa / residence permit expiry date")</f>
        <v>Visa / residence permit expiry date</v>
      </c>
      <c r="M2" s="115" t="str">
        <f>IF(Settings!B6="bg","Номер на виза или разрешение за престой","Visa / residence permit number")</f>
        <v>Visa / residence permit number</v>
      </c>
      <c r="N2" s="115" t="str">
        <f>IF(Settings!$B$6="bg","Вещи на екипажа","Crew effects")</f>
        <v>Crew effects</v>
      </c>
      <c r="O2" s="138" t="str">
        <f>IF(Settings!$B$6="bg","Държава на издаване на идентификационен документ","Issuing State of identity document")</f>
        <v>Issuing State of identity document</v>
      </c>
      <c r="P2" s="78"/>
    </row>
    <row r="3" spans="1:16">
      <c r="A3" s="102"/>
      <c r="B3" s="102"/>
      <c r="C3" s="102"/>
      <c r="D3" s="102"/>
      <c r="E3" s="102"/>
      <c r="F3" s="102"/>
      <c r="G3" s="104"/>
      <c r="H3" s="102"/>
      <c r="I3" s="102"/>
      <c r="J3" s="102"/>
      <c r="K3" s="104"/>
      <c r="L3" s="104"/>
      <c r="M3" s="102"/>
      <c r="N3" s="102"/>
      <c r="O3" s="102"/>
      <c r="P3" s="79"/>
    </row>
    <row r="4" spans="1:16">
      <c r="A4" s="102"/>
      <c r="B4" s="102"/>
      <c r="C4" s="102"/>
      <c r="D4" s="102"/>
      <c r="E4" s="102"/>
      <c r="F4" s="102"/>
      <c r="G4" s="104"/>
      <c r="H4" s="102"/>
      <c r="I4" s="32"/>
      <c r="J4" s="102"/>
      <c r="K4" s="104"/>
      <c r="L4" s="104"/>
      <c r="M4" s="102"/>
      <c r="N4" s="102"/>
      <c r="O4" s="102"/>
      <c r="P4" s="79"/>
    </row>
    <row r="5" spans="1:16">
      <c r="A5" s="102"/>
      <c r="B5" s="102"/>
      <c r="C5" s="102"/>
      <c r="D5" s="102"/>
      <c r="E5" s="102"/>
      <c r="F5" s="102"/>
      <c r="G5" s="104"/>
      <c r="H5" s="102"/>
      <c r="I5" s="32"/>
      <c r="J5" s="102"/>
      <c r="K5" s="104"/>
      <c r="L5" s="104"/>
      <c r="M5" s="102"/>
      <c r="N5" s="102"/>
      <c r="O5" s="102"/>
      <c r="P5" s="79"/>
    </row>
    <row r="6" spans="1:16">
      <c r="A6" s="102"/>
      <c r="B6" s="102"/>
      <c r="C6" s="102"/>
      <c r="D6" s="102"/>
      <c r="E6" s="102"/>
      <c r="F6" s="102"/>
      <c r="G6" s="104"/>
      <c r="H6" s="102"/>
      <c r="I6" s="32"/>
      <c r="J6" s="102"/>
      <c r="K6" s="104"/>
      <c r="L6" s="104"/>
      <c r="M6" s="102"/>
      <c r="N6" s="102"/>
      <c r="O6" s="102"/>
      <c r="P6" s="79"/>
    </row>
    <row r="7" spans="1:16">
      <c r="A7" s="102"/>
      <c r="B7" s="102"/>
      <c r="C7" s="102"/>
      <c r="D7" s="102"/>
      <c r="E7" s="102"/>
      <c r="F7" s="102"/>
      <c r="G7" s="104"/>
      <c r="H7" s="102"/>
      <c r="I7" s="32"/>
      <c r="J7" s="102"/>
      <c r="K7" s="104"/>
      <c r="L7" s="104"/>
      <c r="M7" s="102"/>
      <c r="N7" s="102"/>
      <c r="O7" s="102"/>
      <c r="P7" s="79"/>
    </row>
    <row r="8" spans="1:16">
      <c r="A8" s="102"/>
      <c r="B8" s="102"/>
      <c r="C8" s="102"/>
      <c r="D8" s="102"/>
      <c r="E8" s="102"/>
      <c r="F8" s="102"/>
      <c r="G8" s="104"/>
      <c r="H8" s="102"/>
      <c r="I8" s="32"/>
      <c r="J8" s="102"/>
      <c r="K8" s="104"/>
      <c r="L8" s="104"/>
      <c r="M8" s="102"/>
      <c r="N8" s="102"/>
      <c r="O8" s="102"/>
      <c r="P8" s="79"/>
    </row>
    <row r="9" spans="1:16">
      <c r="A9" s="102"/>
      <c r="B9" s="102"/>
      <c r="C9" s="102"/>
      <c r="D9" s="102"/>
      <c r="E9" s="102"/>
      <c r="F9" s="102"/>
      <c r="G9" s="104"/>
      <c r="H9" s="102"/>
      <c r="I9" s="32"/>
      <c r="J9" s="102"/>
      <c r="K9" s="104"/>
      <c r="L9" s="104"/>
      <c r="M9" s="102"/>
      <c r="N9" s="102"/>
      <c r="O9" s="102"/>
      <c r="P9" s="79"/>
    </row>
    <row r="10" spans="1:16">
      <c r="A10" s="102"/>
      <c r="B10" s="102"/>
      <c r="C10" s="102"/>
      <c r="D10" s="102"/>
      <c r="E10" s="102"/>
      <c r="F10" s="102"/>
      <c r="G10" s="104"/>
      <c r="H10" s="102"/>
      <c r="I10" s="32"/>
      <c r="J10" s="102"/>
      <c r="K10" s="104"/>
      <c r="L10" s="104"/>
      <c r="M10" s="102"/>
      <c r="N10" s="102"/>
      <c r="O10" s="102"/>
      <c r="P10" s="79"/>
    </row>
    <row r="11" spans="1:16">
      <c r="A11" s="102"/>
      <c r="B11" s="102"/>
      <c r="C11" s="102"/>
      <c r="D11" s="102"/>
      <c r="E11" s="102"/>
      <c r="F11" s="102"/>
      <c r="G11" s="104"/>
      <c r="H11" s="102"/>
      <c r="I11" s="32"/>
      <c r="J11" s="102"/>
      <c r="K11" s="104"/>
      <c r="L11" s="104"/>
      <c r="M11" s="102"/>
      <c r="N11" s="102"/>
      <c r="O11" s="102"/>
      <c r="P11" s="79"/>
    </row>
    <row r="12" spans="1:16">
      <c r="A12" s="102"/>
      <c r="B12" s="102"/>
      <c r="C12" s="102"/>
      <c r="D12" s="102"/>
      <c r="E12" s="102"/>
      <c r="F12" s="102"/>
      <c r="G12" s="104"/>
      <c r="H12" s="102"/>
      <c r="I12" s="32"/>
      <c r="J12" s="102"/>
      <c r="K12" s="104"/>
      <c r="L12" s="104"/>
      <c r="M12" s="102"/>
      <c r="N12" s="102"/>
      <c r="O12" s="102"/>
      <c r="P12" s="79"/>
    </row>
    <row r="13" spans="1:16">
      <c r="A13" s="102"/>
      <c r="B13" s="102"/>
      <c r="C13" s="102"/>
      <c r="D13" s="102"/>
      <c r="E13" s="102"/>
      <c r="F13" s="102"/>
      <c r="G13" s="104"/>
      <c r="H13" s="102"/>
      <c r="I13" s="32"/>
      <c r="J13" s="102"/>
      <c r="K13" s="104"/>
      <c r="L13" s="104"/>
      <c r="M13" s="102"/>
      <c r="N13" s="102"/>
      <c r="O13" s="102"/>
      <c r="P13" s="79"/>
    </row>
    <row r="14" spans="1:16">
      <c r="A14" s="102"/>
      <c r="B14" s="102"/>
      <c r="C14" s="102"/>
      <c r="D14" s="102"/>
      <c r="E14" s="102"/>
      <c r="F14" s="102"/>
      <c r="G14" s="104"/>
      <c r="H14" s="102"/>
      <c r="I14" s="32"/>
      <c r="J14" s="102"/>
      <c r="K14" s="104"/>
      <c r="L14" s="104"/>
      <c r="M14" s="102"/>
      <c r="N14" s="102"/>
      <c r="O14" s="102"/>
      <c r="P14" s="79"/>
    </row>
    <row r="15" spans="1:16">
      <c r="A15" s="102"/>
      <c r="B15" s="102"/>
      <c r="C15" s="102"/>
      <c r="D15" s="102"/>
      <c r="E15" s="102"/>
      <c r="F15" s="102"/>
      <c r="G15" s="104"/>
      <c r="H15" s="102"/>
      <c r="I15" s="32"/>
      <c r="J15" s="102"/>
      <c r="K15" s="104"/>
      <c r="L15" s="104"/>
      <c r="M15" s="102"/>
      <c r="N15" s="102"/>
      <c r="O15" s="102"/>
      <c r="P15" s="79"/>
    </row>
    <row r="16" spans="1:16">
      <c r="A16" s="102"/>
      <c r="B16" s="102"/>
      <c r="C16" s="102"/>
      <c r="D16" s="102"/>
      <c r="E16" s="102"/>
      <c r="F16" s="102"/>
      <c r="G16" s="104"/>
      <c r="H16" s="102"/>
      <c r="I16" s="32"/>
      <c r="J16" s="102"/>
      <c r="K16" s="104"/>
      <c r="L16" s="104"/>
      <c r="M16" s="102"/>
      <c r="N16" s="102"/>
      <c r="O16" s="102"/>
      <c r="P16" s="79"/>
    </row>
    <row r="17" spans="1:16">
      <c r="A17" s="102"/>
      <c r="B17" s="102"/>
      <c r="C17" s="102"/>
      <c r="D17" s="102"/>
      <c r="E17" s="102"/>
      <c r="F17" s="102"/>
      <c r="G17" s="104"/>
      <c r="H17" s="102"/>
      <c r="I17" s="32"/>
      <c r="J17" s="102"/>
      <c r="K17" s="104"/>
      <c r="L17" s="104"/>
      <c r="M17" s="102"/>
      <c r="N17" s="102"/>
      <c r="O17" s="102"/>
      <c r="P17" s="79"/>
    </row>
    <row r="18" spans="1:16">
      <c r="A18" s="102"/>
      <c r="B18" s="102"/>
      <c r="C18" s="102"/>
      <c r="D18" s="102"/>
      <c r="E18" s="102"/>
      <c r="F18" s="102"/>
      <c r="G18" s="104"/>
      <c r="H18" s="102"/>
      <c r="I18" s="32"/>
      <c r="J18" s="102"/>
      <c r="K18" s="104"/>
      <c r="L18" s="104"/>
      <c r="M18" s="102"/>
      <c r="N18" s="102"/>
      <c r="O18" s="102"/>
      <c r="P18" s="79"/>
    </row>
    <row r="19" spans="1:16">
      <c r="A19" s="102"/>
      <c r="B19" s="102"/>
      <c r="C19" s="102"/>
      <c r="D19" s="102"/>
      <c r="E19" s="102"/>
      <c r="F19" s="102"/>
      <c r="G19" s="104"/>
      <c r="H19" s="102"/>
      <c r="I19" s="32"/>
      <c r="J19" s="102"/>
      <c r="K19" s="104"/>
      <c r="L19" s="104"/>
      <c r="M19" s="102"/>
      <c r="N19" s="102"/>
      <c r="O19" s="102"/>
      <c r="P19" s="79"/>
    </row>
    <row r="20" spans="1:16">
      <c r="A20" s="102"/>
      <c r="B20" s="102"/>
      <c r="C20" s="102"/>
      <c r="D20" s="102"/>
      <c r="E20" s="102"/>
      <c r="F20" s="102"/>
      <c r="G20" s="104"/>
      <c r="H20" s="102"/>
      <c r="I20" s="32"/>
      <c r="J20" s="102"/>
      <c r="K20" s="104"/>
      <c r="L20" s="104"/>
      <c r="M20" s="102"/>
      <c r="N20" s="102"/>
      <c r="O20" s="102"/>
      <c r="P20" s="79"/>
    </row>
    <row r="21" spans="1:16">
      <c r="A21" s="102"/>
      <c r="B21" s="102"/>
      <c r="C21" s="102"/>
      <c r="D21" s="102"/>
      <c r="E21" s="102"/>
      <c r="F21" s="102"/>
      <c r="G21" s="104"/>
      <c r="H21" s="102"/>
      <c r="I21" s="32"/>
      <c r="J21" s="102"/>
      <c r="K21" s="104"/>
      <c r="L21" s="104"/>
      <c r="M21" s="102"/>
      <c r="N21" s="102"/>
      <c r="O21" s="102"/>
      <c r="P21" s="79"/>
    </row>
    <row r="22" spans="1:16">
      <c r="A22" s="102"/>
      <c r="B22" s="102"/>
      <c r="C22" s="102"/>
      <c r="D22" s="102"/>
      <c r="E22" s="102"/>
      <c r="F22" s="102"/>
      <c r="G22" s="104"/>
      <c r="H22" s="102"/>
      <c r="I22" s="32"/>
      <c r="J22" s="102"/>
      <c r="K22" s="104"/>
      <c r="L22" s="104"/>
      <c r="M22" s="102"/>
      <c r="N22" s="102"/>
      <c r="O22" s="102"/>
      <c r="P22" s="79"/>
    </row>
    <row r="23" spans="1:16">
      <c r="A23" s="102"/>
      <c r="B23" s="102"/>
      <c r="C23" s="102"/>
      <c r="D23" s="102"/>
      <c r="E23" s="102"/>
      <c r="F23" s="102"/>
      <c r="G23" s="104"/>
      <c r="H23" s="102"/>
      <c r="I23" s="32"/>
      <c r="J23" s="102"/>
      <c r="K23" s="104"/>
      <c r="L23" s="104"/>
      <c r="M23" s="102"/>
      <c r="N23" s="102"/>
      <c r="O23" s="102"/>
      <c r="P23" s="79"/>
    </row>
    <row r="24" spans="1:16">
      <c r="A24" s="102"/>
      <c r="B24" s="102"/>
      <c r="C24" s="102"/>
      <c r="D24" s="102"/>
      <c r="E24" s="102"/>
      <c r="F24" s="102"/>
      <c r="G24" s="104"/>
      <c r="H24" s="102"/>
      <c r="I24" s="32"/>
      <c r="J24" s="102"/>
      <c r="K24" s="104"/>
      <c r="L24" s="104"/>
      <c r="M24" s="102"/>
      <c r="N24" s="102"/>
      <c r="O24" s="102"/>
      <c r="P24" s="79"/>
    </row>
    <row r="25" spans="1:16">
      <c r="A25" s="102"/>
      <c r="B25" s="102"/>
      <c r="C25" s="102"/>
      <c r="D25" s="102"/>
      <c r="E25" s="102"/>
      <c r="F25" s="102"/>
      <c r="G25" s="104"/>
      <c r="H25" s="102"/>
      <c r="I25" s="32"/>
      <c r="J25" s="102"/>
      <c r="K25" s="104"/>
      <c r="L25" s="104"/>
      <c r="M25" s="102"/>
      <c r="N25" s="102"/>
      <c r="O25" s="102"/>
      <c r="P25" s="79"/>
    </row>
    <row r="26" spans="1:16">
      <c r="A26" s="102"/>
      <c r="B26" s="102"/>
      <c r="C26" s="102"/>
      <c r="D26" s="102"/>
      <c r="E26" s="102"/>
      <c r="F26" s="102"/>
      <c r="G26" s="104"/>
      <c r="H26" s="102"/>
      <c r="I26" s="32"/>
      <c r="J26" s="102"/>
      <c r="K26" s="104"/>
      <c r="L26" s="104"/>
      <c r="M26" s="102"/>
      <c r="N26" s="102"/>
      <c r="O26" s="102"/>
      <c r="P26" s="79"/>
    </row>
    <row r="27" spans="1:16">
      <c r="A27" s="102"/>
      <c r="B27" s="102"/>
      <c r="C27" s="102"/>
      <c r="D27" s="102"/>
      <c r="E27" s="102"/>
      <c r="F27" s="102"/>
      <c r="G27" s="104"/>
      <c r="H27" s="102"/>
      <c r="I27" s="32"/>
      <c r="J27" s="102"/>
      <c r="K27" s="104"/>
      <c r="L27" s="104"/>
      <c r="M27" s="102"/>
      <c r="N27" s="102"/>
      <c r="O27" s="102"/>
      <c r="P27" s="79"/>
    </row>
    <row r="28" spans="1:16">
      <c r="A28" s="102"/>
      <c r="B28" s="102"/>
      <c r="C28" s="102"/>
      <c r="D28" s="102"/>
      <c r="E28" s="102"/>
      <c r="F28" s="102"/>
      <c r="G28" s="104"/>
      <c r="H28" s="102"/>
      <c r="I28" s="32"/>
      <c r="J28" s="102"/>
      <c r="K28" s="104"/>
      <c r="L28" s="104"/>
      <c r="M28" s="102"/>
      <c r="N28" s="102"/>
      <c r="O28" s="102"/>
      <c r="P28" s="79"/>
    </row>
    <row r="29" spans="1:16">
      <c r="A29" s="102"/>
      <c r="B29" s="102"/>
      <c r="C29" s="102"/>
      <c r="D29" s="102"/>
      <c r="E29" s="102"/>
      <c r="F29" s="102"/>
      <c r="G29" s="104"/>
      <c r="H29" s="102"/>
      <c r="I29" s="32"/>
      <c r="J29" s="102"/>
      <c r="K29" s="104"/>
      <c r="L29" s="104"/>
      <c r="M29" s="102"/>
      <c r="N29" s="102"/>
      <c r="O29" s="102"/>
      <c r="P29" s="79"/>
    </row>
    <row r="30" spans="1:16">
      <c r="A30" s="102"/>
      <c r="B30" s="102"/>
      <c r="C30" s="102"/>
      <c r="D30" s="102"/>
      <c r="E30" s="102"/>
      <c r="F30" s="102"/>
      <c r="G30" s="104"/>
      <c r="H30" s="102"/>
      <c r="I30" s="32"/>
      <c r="J30" s="102"/>
      <c r="K30" s="104"/>
      <c r="L30" s="104"/>
      <c r="M30" s="102"/>
      <c r="N30" s="102"/>
      <c r="O30" s="102"/>
      <c r="P30" s="79"/>
    </row>
    <row r="31" spans="1:16">
      <c r="A31" s="102"/>
      <c r="B31" s="102"/>
      <c r="C31" s="102"/>
      <c r="D31" s="102"/>
      <c r="E31" s="102"/>
      <c r="F31" s="102"/>
      <c r="G31" s="104"/>
      <c r="H31" s="102"/>
      <c r="I31" s="32"/>
      <c r="J31" s="102"/>
      <c r="K31" s="104"/>
      <c r="L31" s="104"/>
      <c r="M31" s="102"/>
      <c r="N31" s="102"/>
      <c r="O31" s="102"/>
      <c r="P31" s="79"/>
    </row>
    <row r="32" spans="1:16">
      <c r="A32" s="102"/>
      <c r="B32" s="102"/>
      <c r="C32" s="102"/>
      <c r="D32" s="102"/>
      <c r="E32" s="102"/>
      <c r="F32" s="102"/>
      <c r="G32" s="104"/>
      <c r="H32" s="102"/>
      <c r="I32" s="32"/>
      <c r="J32" s="102"/>
      <c r="K32" s="104"/>
      <c r="L32" s="104"/>
      <c r="M32" s="102"/>
      <c r="N32" s="102"/>
      <c r="O32" s="102"/>
      <c r="P32" s="79"/>
    </row>
    <row r="33" spans="1:16">
      <c r="A33" s="102"/>
      <c r="B33" s="102"/>
      <c r="C33" s="102"/>
      <c r="D33" s="102"/>
      <c r="E33" s="102"/>
      <c r="F33" s="102"/>
      <c r="G33" s="104"/>
      <c r="H33" s="102"/>
      <c r="I33" s="32"/>
      <c r="J33" s="102"/>
      <c r="K33" s="104"/>
      <c r="L33" s="104"/>
      <c r="M33" s="102"/>
      <c r="N33" s="102"/>
      <c r="O33" s="102"/>
      <c r="P33" s="79"/>
    </row>
    <row r="34" spans="1:16">
      <c r="A34" s="102"/>
      <c r="B34" s="102"/>
      <c r="C34" s="102"/>
      <c r="D34" s="102"/>
      <c r="E34" s="102"/>
      <c r="F34" s="102"/>
      <c r="G34" s="104"/>
      <c r="H34" s="102"/>
      <c r="I34" s="32"/>
      <c r="J34" s="102"/>
      <c r="K34" s="104"/>
      <c r="L34" s="104"/>
      <c r="M34" s="102"/>
      <c r="N34" s="102"/>
      <c r="O34" s="102"/>
      <c r="P34" s="79"/>
    </row>
    <row r="35" spans="1:16">
      <c r="A35" s="102"/>
      <c r="B35" s="102"/>
      <c r="C35" s="102"/>
      <c r="D35" s="102"/>
      <c r="E35" s="102"/>
      <c r="F35" s="102"/>
      <c r="G35" s="104"/>
      <c r="H35" s="102"/>
      <c r="I35" s="32"/>
      <c r="J35" s="102"/>
      <c r="K35" s="104"/>
      <c r="L35" s="104"/>
      <c r="M35" s="102"/>
      <c r="N35" s="102"/>
      <c r="O35" s="102"/>
      <c r="P35" s="79"/>
    </row>
    <row r="36" spans="1:16">
      <c r="A36" s="102"/>
      <c r="B36" s="102"/>
      <c r="C36" s="102"/>
      <c r="D36" s="102"/>
      <c r="E36" s="102"/>
      <c r="F36" s="102"/>
      <c r="G36" s="104"/>
      <c r="H36" s="102"/>
      <c r="I36" s="32"/>
      <c r="J36" s="102"/>
      <c r="K36" s="104"/>
      <c r="L36" s="104"/>
      <c r="M36" s="102"/>
      <c r="N36" s="102"/>
      <c r="O36" s="102"/>
      <c r="P36" s="79"/>
    </row>
    <row r="37" spans="1:16">
      <c r="A37" s="102"/>
      <c r="B37" s="102"/>
      <c r="C37" s="102"/>
      <c r="D37" s="102"/>
      <c r="E37" s="102"/>
      <c r="F37" s="102"/>
      <c r="G37" s="104"/>
      <c r="H37" s="102"/>
      <c r="I37" s="32"/>
      <c r="J37" s="102"/>
      <c r="K37" s="104"/>
      <c r="L37" s="104"/>
      <c r="M37" s="102"/>
      <c r="N37" s="102"/>
      <c r="O37" s="102"/>
      <c r="P37" s="79"/>
    </row>
    <row r="38" spans="1:16">
      <c r="A38" s="102"/>
      <c r="B38" s="102"/>
      <c r="C38" s="102"/>
      <c r="D38" s="102"/>
      <c r="E38" s="102"/>
      <c r="F38" s="102"/>
      <c r="G38" s="104"/>
      <c r="H38" s="102"/>
      <c r="I38" s="32"/>
      <c r="J38" s="102"/>
      <c r="K38" s="104"/>
      <c r="L38" s="104"/>
      <c r="M38" s="102"/>
      <c r="N38" s="102"/>
      <c r="O38" s="102"/>
      <c r="P38" s="79"/>
    </row>
    <row r="39" spans="1:16">
      <c r="A39" s="102"/>
      <c r="B39" s="102"/>
      <c r="C39" s="102"/>
      <c r="D39" s="102"/>
      <c r="E39" s="102"/>
      <c r="F39" s="102"/>
      <c r="G39" s="104"/>
      <c r="H39" s="102"/>
      <c r="I39" s="32"/>
      <c r="J39" s="102"/>
      <c r="K39" s="104"/>
      <c r="L39" s="104"/>
      <c r="M39" s="102"/>
      <c r="N39" s="102"/>
      <c r="O39" s="102"/>
      <c r="P39" s="79"/>
    </row>
    <row r="40" spans="1:16">
      <c r="A40" s="102"/>
      <c r="B40" s="102"/>
      <c r="C40" s="102"/>
      <c r="D40" s="102"/>
      <c r="E40" s="102"/>
      <c r="F40" s="102"/>
      <c r="G40" s="104"/>
      <c r="H40" s="102"/>
      <c r="I40" s="32"/>
      <c r="J40" s="102"/>
      <c r="K40" s="104"/>
      <c r="L40" s="104"/>
      <c r="M40" s="102"/>
      <c r="N40" s="102"/>
      <c r="O40" s="102"/>
      <c r="P40" s="79"/>
    </row>
    <row r="41" spans="1:16">
      <c r="A41" s="102"/>
      <c r="B41" s="102"/>
      <c r="C41" s="102"/>
      <c r="D41" s="102"/>
      <c r="E41" s="102"/>
      <c r="F41" s="102"/>
      <c r="G41" s="104"/>
      <c r="H41" s="102"/>
      <c r="I41" s="32"/>
      <c r="J41" s="102"/>
      <c r="K41" s="104"/>
      <c r="L41" s="104"/>
      <c r="M41" s="102"/>
      <c r="N41" s="102"/>
      <c r="O41" s="102"/>
      <c r="P41" s="79"/>
    </row>
    <row r="42" spans="1:16">
      <c r="A42" s="102"/>
      <c r="B42" s="102"/>
      <c r="C42" s="102"/>
      <c r="D42" s="102"/>
      <c r="E42" s="102"/>
      <c r="F42" s="102"/>
      <c r="G42" s="104"/>
      <c r="H42" s="102"/>
      <c r="I42" s="32"/>
      <c r="J42" s="102"/>
      <c r="K42" s="104"/>
      <c r="L42" s="104"/>
      <c r="M42" s="102"/>
      <c r="N42" s="102"/>
      <c r="O42" s="102"/>
      <c r="P42" s="79"/>
    </row>
    <row r="43" spans="1:16">
      <c r="A43" s="102"/>
      <c r="B43" s="102"/>
      <c r="C43" s="102"/>
      <c r="D43" s="102"/>
      <c r="E43" s="102"/>
      <c r="F43" s="102"/>
      <c r="G43" s="104"/>
      <c r="H43" s="102"/>
      <c r="I43" s="32"/>
      <c r="J43" s="102"/>
      <c r="K43" s="104"/>
      <c r="L43" s="104"/>
      <c r="M43" s="102"/>
      <c r="N43" s="102"/>
      <c r="O43" s="102"/>
      <c r="P43" s="79"/>
    </row>
    <row r="44" spans="1:16">
      <c r="A44" s="102"/>
      <c r="B44" s="102"/>
      <c r="C44" s="102"/>
      <c r="D44" s="102"/>
      <c r="E44" s="102"/>
      <c r="F44" s="102"/>
      <c r="G44" s="104"/>
      <c r="H44" s="102"/>
      <c r="I44" s="32"/>
      <c r="J44" s="102"/>
      <c r="K44" s="104"/>
      <c r="L44" s="104"/>
      <c r="M44" s="102"/>
      <c r="N44" s="102"/>
      <c r="O44" s="102"/>
      <c r="P44" s="79"/>
    </row>
    <row r="45" spans="1:16">
      <c r="A45" s="102"/>
      <c r="B45" s="102"/>
      <c r="C45" s="102"/>
      <c r="D45" s="102"/>
      <c r="E45" s="102"/>
      <c r="F45" s="102"/>
      <c r="G45" s="104"/>
      <c r="H45" s="102"/>
      <c r="I45" s="32"/>
      <c r="J45" s="102"/>
      <c r="K45" s="104"/>
      <c r="L45" s="104"/>
      <c r="M45" s="102"/>
      <c r="N45" s="102"/>
      <c r="O45" s="102"/>
      <c r="P45" s="79"/>
    </row>
    <row r="46" spans="1:16">
      <c r="A46" s="102"/>
      <c r="B46" s="102"/>
      <c r="C46" s="102"/>
      <c r="D46" s="102"/>
      <c r="E46" s="102"/>
      <c r="F46" s="102"/>
      <c r="G46" s="104"/>
      <c r="H46" s="102"/>
      <c r="I46" s="32"/>
      <c r="J46" s="102"/>
      <c r="K46" s="104"/>
      <c r="L46" s="104"/>
      <c r="M46" s="102"/>
      <c r="N46" s="102"/>
      <c r="O46" s="102"/>
      <c r="P46" s="79"/>
    </row>
    <row r="47" spans="1:16">
      <c r="A47" s="102"/>
      <c r="B47" s="102"/>
      <c r="C47" s="102"/>
      <c r="D47" s="102"/>
      <c r="E47" s="102"/>
      <c r="F47" s="102"/>
      <c r="G47" s="104"/>
      <c r="H47" s="102"/>
      <c r="I47" s="32"/>
      <c r="J47" s="102"/>
      <c r="K47" s="104"/>
      <c r="L47" s="104"/>
      <c r="M47" s="102"/>
      <c r="N47" s="102"/>
      <c r="O47" s="102"/>
      <c r="P47" s="79"/>
    </row>
    <row r="48" spans="1:16">
      <c r="A48" s="102"/>
      <c r="B48" s="102"/>
      <c r="C48" s="102"/>
      <c r="D48" s="102"/>
      <c r="E48" s="102"/>
      <c r="F48" s="102"/>
      <c r="G48" s="104"/>
      <c r="H48" s="102"/>
      <c r="I48" s="32"/>
      <c r="J48" s="102"/>
      <c r="K48" s="104"/>
      <c r="L48" s="104"/>
      <c r="M48" s="102"/>
      <c r="N48" s="102"/>
      <c r="O48" s="102"/>
      <c r="P48" s="79"/>
    </row>
    <row r="49" spans="1:16">
      <c r="A49" s="102"/>
      <c r="B49" s="102"/>
      <c r="C49" s="102"/>
      <c r="D49" s="102"/>
      <c r="E49" s="102"/>
      <c r="F49" s="102"/>
      <c r="G49" s="104"/>
      <c r="H49" s="102"/>
      <c r="I49" s="32"/>
      <c r="J49" s="102"/>
      <c r="K49" s="104"/>
      <c r="L49" s="104"/>
      <c r="M49" s="102"/>
      <c r="N49" s="102"/>
      <c r="O49" s="102"/>
      <c r="P49" s="79"/>
    </row>
    <row r="50" spans="1:16">
      <c r="A50" s="102"/>
      <c r="B50" s="102"/>
      <c r="C50" s="102"/>
      <c r="D50" s="102"/>
      <c r="E50" s="102"/>
      <c r="F50" s="102"/>
      <c r="G50" s="104"/>
      <c r="H50" s="102"/>
      <c r="I50" s="32"/>
      <c r="J50" s="102"/>
      <c r="K50" s="104"/>
      <c r="L50" s="104"/>
      <c r="M50" s="102"/>
      <c r="N50" s="102"/>
      <c r="O50" s="102"/>
      <c r="P50" s="79"/>
    </row>
    <row r="51" spans="1:16">
      <c r="A51" s="102"/>
      <c r="B51" s="102"/>
      <c r="C51" s="102"/>
      <c r="D51" s="102"/>
      <c r="E51" s="102"/>
      <c r="F51" s="102"/>
      <c r="G51" s="104"/>
      <c r="H51" s="102"/>
      <c r="I51" s="32"/>
      <c r="J51" s="102"/>
      <c r="K51" s="104"/>
      <c r="L51" s="104"/>
      <c r="M51" s="102"/>
      <c r="N51" s="102"/>
      <c r="O51" s="102"/>
      <c r="P51" s="79"/>
    </row>
    <row r="52" spans="1:16">
      <c r="A52" s="102"/>
      <c r="B52" s="102"/>
      <c r="C52" s="102"/>
      <c r="D52" s="102"/>
      <c r="E52" s="102"/>
      <c r="F52" s="102"/>
      <c r="G52" s="104"/>
      <c r="H52" s="102"/>
      <c r="I52" s="32"/>
      <c r="J52" s="102"/>
      <c r="K52" s="104"/>
      <c r="L52" s="104"/>
      <c r="M52" s="102"/>
      <c r="N52" s="102"/>
      <c r="O52" s="102"/>
      <c r="P52" s="79"/>
    </row>
    <row r="53" spans="1:16">
      <c r="A53" s="102"/>
      <c r="B53" s="102"/>
      <c r="C53" s="102"/>
      <c r="D53" s="102"/>
      <c r="E53" s="102"/>
      <c r="F53" s="102"/>
      <c r="G53" s="104"/>
      <c r="H53" s="102"/>
      <c r="I53" s="32"/>
      <c r="J53" s="102"/>
      <c r="K53" s="104"/>
      <c r="L53" s="104"/>
      <c r="M53" s="102"/>
      <c r="N53" s="102"/>
      <c r="O53" s="102"/>
      <c r="P53" s="79"/>
    </row>
    <row r="54" spans="1:16">
      <c r="A54" s="102"/>
      <c r="B54" s="102"/>
      <c r="C54" s="102"/>
      <c r="D54" s="102"/>
      <c r="E54" s="102"/>
      <c r="F54" s="102"/>
      <c r="G54" s="104"/>
      <c r="H54" s="102"/>
      <c r="I54" s="32"/>
      <c r="J54" s="102"/>
      <c r="K54" s="104"/>
      <c r="L54" s="104"/>
      <c r="M54" s="102"/>
      <c r="N54" s="102"/>
      <c r="O54" s="102"/>
      <c r="P54" s="79"/>
    </row>
    <row r="55" spans="1:16">
      <c r="A55" s="102"/>
      <c r="B55" s="102"/>
      <c r="C55" s="102"/>
      <c r="D55" s="102"/>
      <c r="E55" s="102"/>
      <c r="F55" s="102"/>
      <c r="G55" s="104"/>
      <c r="H55" s="102"/>
      <c r="I55" s="32"/>
      <c r="J55" s="102"/>
      <c r="K55" s="104"/>
      <c r="L55" s="104"/>
      <c r="M55" s="102"/>
      <c r="N55" s="102"/>
      <c r="O55" s="102"/>
      <c r="P55" s="79"/>
    </row>
    <row r="56" spans="1:16">
      <c r="A56" s="102"/>
      <c r="B56" s="102"/>
      <c r="C56" s="102"/>
      <c r="D56" s="102"/>
      <c r="E56" s="102"/>
      <c r="F56" s="102"/>
      <c r="G56" s="104"/>
      <c r="H56" s="102"/>
      <c r="I56" s="32"/>
      <c r="J56" s="102"/>
      <c r="K56" s="104"/>
      <c r="L56" s="104"/>
      <c r="M56" s="102"/>
      <c r="N56" s="102"/>
      <c r="O56" s="102"/>
      <c r="P56" s="79"/>
    </row>
    <row r="57" spans="1:16">
      <c r="A57" s="102"/>
      <c r="B57" s="102"/>
      <c r="C57" s="102"/>
      <c r="D57" s="102"/>
      <c r="E57" s="102"/>
      <c r="F57" s="102"/>
      <c r="G57" s="104"/>
      <c r="H57" s="102"/>
      <c r="I57" s="32"/>
      <c r="J57" s="102"/>
      <c r="K57" s="104"/>
      <c r="L57" s="104"/>
      <c r="M57" s="102"/>
      <c r="N57" s="102"/>
      <c r="O57" s="102"/>
      <c r="P57" s="79"/>
    </row>
    <row r="58" spans="1:16">
      <c r="A58" s="102"/>
      <c r="B58" s="102"/>
      <c r="C58" s="102"/>
      <c r="D58" s="102"/>
      <c r="E58" s="102"/>
      <c r="F58" s="102"/>
      <c r="G58" s="104"/>
      <c r="H58" s="102"/>
      <c r="I58" s="32"/>
      <c r="J58" s="102"/>
      <c r="K58" s="104"/>
      <c r="L58" s="104"/>
      <c r="M58" s="102"/>
      <c r="N58" s="102"/>
      <c r="O58" s="102"/>
      <c r="P58" s="79"/>
    </row>
    <row r="59" spans="1:16">
      <c r="A59" s="102"/>
      <c r="B59" s="102"/>
      <c r="C59" s="102"/>
      <c r="D59" s="102"/>
      <c r="E59" s="102"/>
      <c r="F59" s="102"/>
      <c r="G59" s="104"/>
      <c r="H59" s="102"/>
      <c r="I59" s="32"/>
      <c r="J59" s="102"/>
      <c r="K59" s="104"/>
      <c r="L59" s="104"/>
      <c r="M59" s="102"/>
      <c r="N59" s="102"/>
      <c r="O59" s="102"/>
      <c r="P59" s="79"/>
    </row>
    <row r="60" spans="1:16">
      <c r="A60" s="102"/>
      <c r="B60" s="102"/>
      <c r="C60" s="102"/>
      <c r="D60" s="102"/>
      <c r="E60" s="102"/>
      <c r="F60" s="102"/>
      <c r="G60" s="104"/>
      <c r="H60" s="102"/>
      <c r="I60" s="32"/>
      <c r="J60" s="102"/>
      <c r="K60" s="104"/>
      <c r="L60" s="104"/>
      <c r="M60" s="102"/>
      <c r="N60" s="102"/>
      <c r="O60" s="102"/>
      <c r="P60" s="79"/>
    </row>
    <row r="61" spans="1:16">
      <c r="A61" s="102"/>
      <c r="B61" s="102"/>
      <c r="C61" s="102"/>
      <c r="D61" s="102"/>
      <c r="E61" s="102"/>
      <c r="F61" s="102"/>
      <c r="G61" s="104"/>
      <c r="H61" s="102"/>
      <c r="I61" s="32"/>
      <c r="J61" s="102"/>
      <c r="K61" s="104"/>
      <c r="L61" s="104"/>
      <c r="M61" s="102"/>
      <c r="N61" s="102"/>
      <c r="O61" s="102"/>
      <c r="P61" s="79"/>
    </row>
    <row r="62" spans="1:16">
      <c r="A62" s="102"/>
      <c r="B62" s="102"/>
      <c r="C62" s="102"/>
      <c r="D62" s="102"/>
      <c r="E62" s="102"/>
      <c r="F62" s="102"/>
      <c r="G62" s="104"/>
      <c r="H62" s="102"/>
      <c r="I62" s="32"/>
      <c r="J62" s="102"/>
      <c r="K62" s="104"/>
      <c r="L62" s="104"/>
      <c r="M62" s="102"/>
      <c r="N62" s="102"/>
      <c r="O62" s="102"/>
      <c r="P62" s="79"/>
    </row>
    <row r="63" spans="1:16">
      <c r="A63" s="102"/>
      <c r="B63" s="102"/>
      <c r="C63" s="102"/>
      <c r="D63" s="102"/>
      <c r="E63" s="102"/>
      <c r="F63" s="102"/>
      <c r="G63" s="104"/>
      <c r="H63" s="102"/>
      <c r="I63" s="32"/>
      <c r="J63" s="102"/>
      <c r="K63" s="104"/>
      <c r="L63" s="104"/>
      <c r="M63" s="102"/>
      <c r="N63" s="102"/>
      <c r="O63" s="102"/>
      <c r="P63" s="79"/>
    </row>
    <row r="64" spans="1:16">
      <c r="A64" s="102"/>
      <c r="B64" s="102"/>
      <c r="C64" s="102"/>
      <c r="D64" s="102"/>
      <c r="E64" s="102"/>
      <c r="F64" s="102"/>
      <c r="G64" s="104"/>
      <c r="H64" s="102"/>
      <c r="I64" s="32"/>
      <c r="J64" s="102"/>
      <c r="K64" s="104"/>
      <c r="L64" s="104"/>
      <c r="M64" s="102"/>
      <c r="N64" s="102"/>
      <c r="O64" s="102"/>
      <c r="P64" s="79"/>
    </row>
    <row r="65" spans="1:16">
      <c r="A65" s="102"/>
      <c r="B65" s="102"/>
      <c r="C65" s="102"/>
      <c r="D65" s="102"/>
      <c r="E65" s="102"/>
      <c r="F65" s="102"/>
      <c r="G65" s="104"/>
      <c r="H65" s="102"/>
      <c r="I65" s="32"/>
      <c r="J65" s="102"/>
      <c r="K65" s="104"/>
      <c r="L65" s="104"/>
      <c r="M65" s="102"/>
      <c r="N65" s="102"/>
      <c r="O65" s="102"/>
      <c r="P65" s="79"/>
    </row>
    <row r="66" spans="1:16">
      <c r="A66" s="102"/>
      <c r="B66" s="102"/>
      <c r="C66" s="102"/>
      <c r="D66" s="102"/>
      <c r="E66" s="102"/>
      <c r="F66" s="102"/>
      <c r="G66" s="104"/>
      <c r="H66" s="102"/>
      <c r="I66" s="32"/>
      <c r="J66" s="102"/>
      <c r="K66" s="104"/>
      <c r="L66" s="104"/>
      <c r="M66" s="102"/>
      <c r="N66" s="102"/>
      <c r="O66" s="102"/>
      <c r="P66" s="79"/>
    </row>
    <row r="67" spans="1:16">
      <c r="A67" s="102"/>
      <c r="B67" s="102"/>
      <c r="C67" s="102"/>
      <c r="D67" s="102"/>
      <c r="E67" s="102"/>
      <c r="F67" s="102"/>
      <c r="G67" s="104"/>
      <c r="H67" s="102"/>
      <c r="I67" s="32"/>
      <c r="J67" s="102"/>
      <c r="K67" s="104"/>
      <c r="L67" s="104"/>
      <c r="M67" s="102"/>
      <c r="N67" s="102"/>
      <c r="O67" s="102"/>
      <c r="P67" s="79"/>
    </row>
    <row r="68" spans="1:16">
      <c r="A68" s="102"/>
      <c r="B68" s="102"/>
      <c r="C68" s="102"/>
      <c r="D68" s="102"/>
      <c r="E68" s="102"/>
      <c r="F68" s="102"/>
      <c r="G68" s="104"/>
      <c r="H68" s="102"/>
      <c r="I68" s="32"/>
      <c r="J68" s="102"/>
      <c r="K68" s="104"/>
      <c r="L68" s="104"/>
      <c r="M68" s="102"/>
      <c r="N68" s="102"/>
      <c r="O68" s="102"/>
      <c r="P68" s="79"/>
    </row>
    <row r="69" spans="1:16">
      <c r="A69" s="102"/>
      <c r="B69" s="102"/>
      <c r="C69" s="102"/>
      <c r="D69" s="102"/>
      <c r="E69" s="102"/>
      <c r="F69" s="102"/>
      <c r="G69" s="104"/>
      <c r="H69" s="102"/>
      <c r="I69" s="32"/>
      <c r="J69" s="102"/>
      <c r="K69" s="104"/>
      <c r="L69" s="104"/>
      <c r="M69" s="102"/>
      <c r="N69" s="102"/>
      <c r="O69" s="102"/>
      <c r="P69" s="79"/>
    </row>
    <row r="70" spans="1:16">
      <c r="A70" s="102"/>
      <c r="B70" s="102"/>
      <c r="C70" s="102"/>
      <c r="D70" s="102"/>
      <c r="E70" s="102"/>
      <c r="F70" s="102"/>
      <c r="G70" s="104"/>
      <c r="H70" s="102"/>
      <c r="I70" s="32"/>
      <c r="J70" s="102"/>
      <c r="K70" s="104"/>
      <c r="L70" s="104"/>
      <c r="M70" s="102"/>
      <c r="N70" s="102"/>
      <c r="O70" s="102"/>
      <c r="P70" s="79"/>
    </row>
    <row r="71" spans="1:16">
      <c r="A71" s="102"/>
      <c r="B71" s="102"/>
      <c r="C71" s="102"/>
      <c r="D71" s="102"/>
      <c r="E71" s="102"/>
      <c r="F71" s="102"/>
      <c r="G71" s="104"/>
      <c r="H71" s="102"/>
      <c r="I71" s="32"/>
      <c r="J71" s="102"/>
      <c r="K71" s="104"/>
      <c r="L71" s="104"/>
      <c r="M71" s="102"/>
      <c r="N71" s="102"/>
      <c r="O71" s="102"/>
      <c r="P71" s="79"/>
    </row>
    <row r="72" spans="1:16">
      <c r="A72" s="102"/>
      <c r="B72" s="102"/>
      <c r="C72" s="102"/>
      <c r="D72" s="102"/>
      <c r="E72" s="102"/>
      <c r="F72" s="102"/>
      <c r="G72" s="104"/>
      <c r="H72" s="102"/>
      <c r="I72" s="32"/>
      <c r="J72" s="102"/>
      <c r="K72" s="104"/>
      <c r="L72" s="104"/>
      <c r="M72" s="102"/>
      <c r="N72" s="102"/>
      <c r="O72" s="102"/>
      <c r="P72" s="79"/>
    </row>
    <row r="73" spans="1:16">
      <c r="A73" s="102"/>
      <c r="B73" s="102"/>
      <c r="C73" s="102"/>
      <c r="D73" s="102"/>
      <c r="E73" s="102"/>
      <c r="F73" s="102"/>
      <c r="G73" s="104"/>
      <c r="H73" s="102"/>
      <c r="I73" s="32"/>
      <c r="J73" s="102"/>
      <c r="K73" s="104"/>
      <c r="L73" s="104"/>
      <c r="M73" s="102"/>
      <c r="N73" s="102"/>
      <c r="O73" s="102"/>
      <c r="P73" s="79"/>
    </row>
    <row r="74" spans="1:16">
      <c r="A74" s="102"/>
      <c r="B74" s="102"/>
      <c r="C74" s="102"/>
      <c r="D74" s="102"/>
      <c r="E74" s="102"/>
      <c r="F74" s="102"/>
      <c r="G74" s="104"/>
      <c r="H74" s="102"/>
      <c r="I74" s="32"/>
      <c r="J74" s="102"/>
      <c r="K74" s="104"/>
      <c r="L74" s="104"/>
      <c r="M74" s="102"/>
      <c r="N74" s="102"/>
      <c r="O74" s="102"/>
      <c r="P74" s="79"/>
    </row>
    <row r="75" spans="1:16">
      <c r="A75" s="102"/>
      <c r="B75" s="102"/>
      <c r="C75" s="102"/>
      <c r="D75" s="102"/>
      <c r="E75" s="102"/>
      <c r="F75" s="102"/>
      <c r="G75" s="104"/>
      <c r="H75" s="102"/>
      <c r="I75" s="32"/>
      <c r="J75" s="102"/>
      <c r="K75" s="104"/>
      <c r="L75" s="104"/>
      <c r="M75" s="102"/>
      <c r="N75" s="102"/>
      <c r="O75" s="102"/>
      <c r="P75" s="79"/>
    </row>
    <row r="76" spans="1:16">
      <c r="A76" s="102"/>
      <c r="B76" s="102"/>
      <c r="C76" s="102"/>
      <c r="D76" s="102"/>
      <c r="E76" s="102"/>
      <c r="F76" s="102"/>
      <c r="G76" s="104"/>
      <c r="H76" s="102"/>
      <c r="I76" s="32"/>
      <c r="J76" s="102"/>
      <c r="K76" s="104"/>
      <c r="L76" s="104"/>
      <c r="M76" s="102"/>
      <c r="N76" s="102"/>
      <c r="O76" s="102"/>
      <c r="P76" s="79"/>
    </row>
    <row r="77" spans="1:16">
      <c r="A77" s="102"/>
      <c r="B77" s="102"/>
      <c r="C77" s="102"/>
      <c r="D77" s="102"/>
      <c r="E77" s="102"/>
      <c r="F77" s="102"/>
      <c r="G77" s="104"/>
      <c r="H77" s="102"/>
      <c r="I77" s="32"/>
      <c r="J77" s="102"/>
      <c r="K77" s="104"/>
      <c r="L77" s="104"/>
      <c r="M77" s="102"/>
      <c r="N77" s="102"/>
      <c r="O77" s="102"/>
      <c r="P77" s="79"/>
    </row>
    <row r="78" spans="1:16">
      <c r="A78" s="102"/>
      <c r="B78" s="102"/>
      <c r="C78" s="102"/>
      <c r="D78" s="102"/>
      <c r="E78" s="102"/>
      <c r="F78" s="102"/>
      <c r="G78" s="104"/>
      <c r="H78" s="102"/>
      <c r="I78" s="32"/>
      <c r="J78" s="102"/>
      <c r="K78" s="104"/>
      <c r="L78" s="104"/>
      <c r="M78" s="102"/>
      <c r="N78" s="102"/>
      <c r="O78" s="102"/>
      <c r="P78" s="79"/>
    </row>
    <row r="79" spans="1:16">
      <c r="A79" s="102"/>
      <c r="B79" s="102"/>
      <c r="C79" s="102"/>
      <c r="D79" s="102"/>
      <c r="E79" s="102"/>
      <c r="F79" s="102"/>
      <c r="G79" s="104"/>
      <c r="H79" s="102"/>
      <c r="I79" s="32"/>
      <c r="J79" s="102"/>
      <c r="K79" s="104"/>
      <c r="L79" s="104"/>
      <c r="M79" s="102"/>
      <c r="N79" s="102"/>
      <c r="O79" s="102"/>
      <c r="P79" s="79"/>
    </row>
    <row r="80" spans="1:16">
      <c r="A80" s="102"/>
      <c r="B80" s="102"/>
      <c r="C80" s="102"/>
      <c r="D80" s="102"/>
      <c r="E80" s="102"/>
      <c r="F80" s="102"/>
      <c r="G80" s="104"/>
      <c r="H80" s="102"/>
      <c r="I80" s="32"/>
      <c r="J80" s="102"/>
      <c r="K80" s="104"/>
      <c r="L80" s="104"/>
      <c r="M80" s="102"/>
      <c r="N80" s="102"/>
      <c r="O80" s="102"/>
      <c r="P80" s="79"/>
    </row>
    <row r="81" spans="1:16">
      <c r="A81" s="102"/>
      <c r="B81" s="102"/>
      <c r="C81" s="102"/>
      <c r="D81" s="102"/>
      <c r="E81" s="102"/>
      <c r="F81" s="102"/>
      <c r="G81" s="104"/>
      <c r="H81" s="102"/>
      <c r="I81" s="32"/>
      <c r="J81" s="102"/>
      <c r="K81" s="104"/>
      <c r="L81" s="104"/>
      <c r="M81" s="102"/>
      <c r="N81" s="102"/>
      <c r="O81" s="102"/>
      <c r="P81" s="79"/>
    </row>
    <row r="82" spans="1:16">
      <c r="A82" s="102"/>
      <c r="B82" s="102"/>
      <c r="C82" s="102"/>
      <c r="D82" s="102"/>
      <c r="E82" s="102"/>
      <c r="F82" s="102"/>
      <c r="G82" s="104"/>
      <c r="H82" s="102"/>
      <c r="I82" s="32"/>
      <c r="J82" s="102"/>
      <c r="K82" s="104"/>
      <c r="L82" s="104"/>
      <c r="M82" s="102"/>
      <c r="N82" s="102"/>
      <c r="O82" s="102"/>
      <c r="P82" s="79"/>
    </row>
    <row r="83" spans="1:16">
      <c r="A83" s="102"/>
      <c r="B83" s="102"/>
      <c r="C83" s="102"/>
      <c r="D83" s="102"/>
      <c r="E83" s="102"/>
      <c r="F83" s="102"/>
      <c r="G83" s="104"/>
      <c r="H83" s="102"/>
      <c r="I83" s="32"/>
      <c r="J83" s="102"/>
      <c r="K83" s="104"/>
      <c r="L83" s="104"/>
      <c r="M83" s="102"/>
      <c r="N83" s="102"/>
      <c r="O83" s="102"/>
      <c r="P83" s="79"/>
    </row>
    <row r="84" spans="1:16">
      <c r="A84" s="102"/>
      <c r="B84" s="102"/>
      <c r="C84" s="102"/>
      <c r="D84" s="102"/>
      <c r="E84" s="102"/>
      <c r="F84" s="102"/>
      <c r="G84" s="104"/>
      <c r="H84" s="102"/>
      <c r="I84" s="32"/>
      <c r="J84" s="102"/>
      <c r="K84" s="104"/>
      <c r="L84" s="104"/>
      <c r="M84" s="102"/>
      <c r="N84" s="102"/>
      <c r="O84" s="102"/>
      <c r="P84" s="79"/>
    </row>
    <row r="85" spans="1:16">
      <c r="A85" s="102"/>
      <c r="B85" s="102"/>
      <c r="C85" s="102"/>
      <c r="D85" s="102"/>
      <c r="E85" s="102"/>
      <c r="F85" s="102"/>
      <c r="G85" s="104"/>
      <c r="H85" s="102"/>
      <c r="I85" s="32"/>
      <c r="J85" s="102"/>
      <c r="K85" s="104"/>
      <c r="L85" s="104"/>
      <c r="M85" s="102"/>
      <c r="N85" s="102"/>
      <c r="O85" s="102"/>
      <c r="P85" s="79"/>
    </row>
    <row r="86" spans="1:16">
      <c r="A86" s="102"/>
      <c r="B86" s="102"/>
      <c r="C86" s="102"/>
      <c r="D86" s="102"/>
      <c r="E86" s="102"/>
      <c r="F86" s="102"/>
      <c r="G86" s="104"/>
      <c r="H86" s="102"/>
      <c r="I86" s="32"/>
      <c r="J86" s="102"/>
      <c r="K86" s="104"/>
      <c r="L86" s="104"/>
      <c r="M86" s="102"/>
      <c r="N86" s="102"/>
      <c r="O86" s="102"/>
      <c r="P86" s="79"/>
    </row>
    <row r="87" spans="1:16">
      <c r="A87" s="102"/>
      <c r="B87" s="102"/>
      <c r="C87" s="102"/>
      <c r="D87" s="102"/>
      <c r="E87" s="102"/>
      <c r="F87" s="102"/>
      <c r="G87" s="104"/>
      <c r="H87" s="102"/>
      <c r="I87" s="32"/>
      <c r="J87" s="102"/>
      <c r="K87" s="104"/>
      <c r="L87" s="104"/>
      <c r="M87" s="102"/>
      <c r="N87" s="102"/>
      <c r="O87" s="102"/>
      <c r="P87" s="79"/>
    </row>
    <row r="88" spans="1:16">
      <c r="A88" s="102"/>
      <c r="B88" s="102"/>
      <c r="C88" s="102"/>
      <c r="D88" s="102"/>
      <c r="E88" s="102"/>
      <c r="F88" s="102"/>
      <c r="G88" s="104"/>
      <c r="H88" s="102"/>
      <c r="I88" s="32"/>
      <c r="J88" s="102"/>
      <c r="K88" s="104"/>
      <c r="L88" s="104"/>
      <c r="M88" s="102"/>
      <c r="N88" s="102"/>
      <c r="O88" s="102"/>
      <c r="P88" s="79"/>
    </row>
    <row r="89" spans="1:16">
      <c r="A89" s="102"/>
      <c r="B89" s="102"/>
      <c r="C89" s="102"/>
      <c r="D89" s="102"/>
      <c r="E89" s="102"/>
      <c r="F89" s="102"/>
      <c r="G89" s="104"/>
      <c r="H89" s="102"/>
      <c r="I89" s="32"/>
      <c r="J89" s="102"/>
      <c r="K89" s="104"/>
      <c r="L89" s="104"/>
      <c r="M89" s="102"/>
      <c r="N89" s="102"/>
      <c r="O89" s="102"/>
      <c r="P89" s="79"/>
    </row>
    <row r="90" spans="1:16">
      <c r="A90" s="102"/>
      <c r="B90" s="102"/>
      <c r="C90" s="102"/>
      <c r="D90" s="102"/>
      <c r="E90" s="102"/>
      <c r="F90" s="102"/>
      <c r="G90" s="104"/>
      <c r="H90" s="102"/>
      <c r="I90" s="32"/>
      <c r="J90" s="102"/>
      <c r="K90" s="104"/>
      <c r="L90" s="104"/>
      <c r="M90" s="102"/>
      <c r="N90" s="102"/>
      <c r="O90" s="102"/>
      <c r="P90" s="79"/>
    </row>
    <row r="91" spans="1:16">
      <c r="A91" s="102"/>
      <c r="B91" s="102"/>
      <c r="C91" s="102"/>
      <c r="D91" s="102"/>
      <c r="E91" s="102"/>
      <c r="F91" s="102"/>
      <c r="G91" s="104"/>
      <c r="H91" s="102"/>
      <c r="I91" s="32"/>
      <c r="J91" s="102"/>
      <c r="K91" s="104"/>
      <c r="L91" s="104"/>
      <c r="M91" s="102"/>
      <c r="N91" s="102"/>
      <c r="O91" s="102"/>
      <c r="P91" s="79"/>
    </row>
    <row r="92" spans="1:16">
      <c r="A92" s="102"/>
      <c r="B92" s="102"/>
      <c r="C92" s="102"/>
      <c r="D92" s="102"/>
      <c r="E92" s="102"/>
      <c r="F92" s="102"/>
      <c r="G92" s="104"/>
      <c r="H92" s="102"/>
      <c r="I92" s="32"/>
      <c r="J92" s="102"/>
      <c r="K92" s="104"/>
      <c r="L92" s="104"/>
      <c r="M92" s="102"/>
      <c r="N92" s="102"/>
      <c r="O92" s="102"/>
      <c r="P92" s="79"/>
    </row>
    <row r="93" spans="1:16">
      <c r="A93" s="102"/>
      <c r="B93" s="102"/>
      <c r="C93" s="102"/>
      <c r="D93" s="102"/>
      <c r="E93" s="102"/>
      <c r="F93" s="102"/>
      <c r="G93" s="104"/>
      <c r="H93" s="102"/>
      <c r="I93" s="32"/>
      <c r="J93" s="102"/>
      <c r="K93" s="104"/>
      <c r="L93" s="104"/>
      <c r="M93" s="102"/>
      <c r="N93" s="102"/>
      <c r="O93" s="102"/>
      <c r="P93" s="79"/>
    </row>
    <row r="94" spans="1:16">
      <c r="A94" s="102"/>
      <c r="B94" s="102"/>
      <c r="C94" s="102"/>
      <c r="D94" s="102"/>
      <c r="E94" s="102"/>
      <c r="F94" s="102"/>
      <c r="G94" s="104"/>
      <c r="H94" s="102"/>
      <c r="I94" s="32"/>
      <c r="J94" s="102"/>
      <c r="K94" s="104"/>
      <c r="L94" s="104"/>
      <c r="M94" s="102"/>
      <c r="N94" s="102"/>
      <c r="O94" s="102"/>
      <c r="P94" s="79"/>
    </row>
    <row r="95" spans="1:16">
      <c r="A95" s="102"/>
      <c r="B95" s="102"/>
      <c r="C95" s="102"/>
      <c r="D95" s="102"/>
      <c r="E95" s="102"/>
      <c r="F95" s="102"/>
      <c r="G95" s="104"/>
      <c r="H95" s="102"/>
      <c r="I95" s="32"/>
      <c r="J95" s="102"/>
      <c r="K95" s="104"/>
      <c r="L95" s="104"/>
      <c r="M95" s="102"/>
      <c r="N95" s="102"/>
      <c r="O95" s="102"/>
      <c r="P95" s="79"/>
    </row>
    <row r="96" spans="1:16">
      <c r="A96" s="102"/>
      <c r="B96" s="102"/>
      <c r="C96" s="102"/>
      <c r="D96" s="102"/>
      <c r="E96" s="102"/>
      <c r="F96" s="102"/>
      <c r="G96" s="104"/>
      <c r="H96" s="102"/>
      <c r="I96" s="32"/>
      <c r="J96" s="102"/>
      <c r="K96" s="104"/>
      <c r="L96" s="104"/>
      <c r="M96" s="102"/>
      <c r="N96" s="102"/>
      <c r="O96" s="102"/>
      <c r="P96" s="79"/>
    </row>
    <row r="97" spans="1:16">
      <c r="A97" s="102"/>
      <c r="B97" s="102"/>
      <c r="C97" s="102"/>
      <c r="D97" s="102"/>
      <c r="E97" s="102"/>
      <c r="F97" s="102"/>
      <c r="G97" s="104"/>
      <c r="H97" s="102"/>
      <c r="I97" s="32"/>
      <c r="J97" s="102"/>
      <c r="K97" s="104"/>
      <c r="L97" s="104"/>
      <c r="M97" s="102"/>
      <c r="N97" s="102"/>
      <c r="O97" s="102"/>
      <c r="P97" s="79"/>
    </row>
    <row r="98" spans="1:16">
      <c r="A98" s="102"/>
      <c r="B98" s="102"/>
      <c r="C98" s="102"/>
      <c r="D98" s="102"/>
      <c r="E98" s="102"/>
      <c r="F98" s="102"/>
      <c r="G98" s="104"/>
      <c r="H98" s="102"/>
      <c r="I98" s="32"/>
      <c r="J98" s="102"/>
      <c r="K98" s="104"/>
      <c r="L98" s="104"/>
      <c r="M98" s="102"/>
      <c r="N98" s="102"/>
      <c r="O98" s="102"/>
      <c r="P98" s="79"/>
    </row>
    <row r="99" spans="1:16">
      <c r="A99" s="102"/>
      <c r="B99" s="102"/>
      <c r="C99" s="102"/>
      <c r="D99" s="102"/>
      <c r="E99" s="102"/>
      <c r="F99" s="102"/>
      <c r="G99" s="104"/>
      <c r="H99" s="102"/>
      <c r="I99" s="32"/>
      <c r="J99" s="102"/>
      <c r="K99" s="104"/>
      <c r="L99" s="104"/>
      <c r="M99" s="102"/>
      <c r="N99" s="102"/>
      <c r="O99" s="102"/>
      <c r="P99" s="79"/>
    </row>
    <row r="100" spans="1:16">
      <c r="A100" s="102"/>
      <c r="B100" s="102"/>
      <c r="C100" s="102"/>
      <c r="D100" s="102"/>
      <c r="E100" s="102"/>
      <c r="F100" s="102"/>
      <c r="G100" s="104"/>
      <c r="H100" s="102"/>
      <c r="I100" s="32"/>
      <c r="J100" s="102"/>
      <c r="K100" s="104"/>
      <c r="L100" s="104"/>
      <c r="M100" s="102"/>
      <c r="N100" s="102"/>
      <c r="O100" s="102"/>
      <c r="P100" s="79"/>
    </row>
    <row r="101" spans="1:16">
      <c r="A101" s="80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  <c r="O101" s="82"/>
      <c r="P101" s="82"/>
    </row>
  </sheetData>
  <sheetProtection algorithmName="SHA-512" hashValue="mFvhMUkaTw0L3HKEI4PauVsu0lp4h5vUj2tVwedTxQw7HlP2wwOqRMNRou5Ba+DB9ruAJOPI6p/bChgBfqe5UA==" saltValue="O7ArZTGhZAJANwwSdyzDGA==" spinCount="100000" sheet="1" selectLockedCells="1"/>
  <dataConsolidate/>
  <mergeCells count="1">
    <mergeCell ref="A1:N1"/>
  </mergeCells>
  <dataValidations count="7">
    <dataValidation type="date" allowBlank="1" showInputMessage="1" showErrorMessage="1" errorTitle="Data format error" error="Enter valid date." sqref="G3:G100 K3:L100">
      <formula1>1</formula1>
      <formula2>401769</formula2>
    </dataValidation>
    <dataValidation type="list" allowBlank="1" showInputMessage="1" showErrorMessage="1" errorTitle="Грешка в данните" error="Въведете валидна стойност от списъка" sqref="C3:C100">
      <formula1>IF(Language="bg",N_PersonGender_Description,N_PersonGender_DescriptionEN)</formula1>
    </dataValidation>
    <dataValidation type="list" allowBlank="1" showInputMessage="1" showErrorMessage="1" errorTitle="Грешка в данните" error="Въведете валидна стойност от списъка" sqref="F3:F100">
      <formula1>IF(Language="bg",N_CountryCode_Description,N_CountryCode_DescriptionEN)</formula1>
    </dataValidation>
    <dataValidation type="list" allowBlank="1" showInputMessage="1" showErrorMessage="1" errorTitle="Грешка в данните" error="Въведете валидна стойност от списъка" sqref="I3:I100">
      <formula1>IF(Language="bg",N_IDDocumentType_Description,N_IDDocumentType_DescriptionEN)</formula1>
    </dataValidation>
    <dataValidation allowBlank="1" showInputMessage="1" showErrorMessage="1" errorTitle="Грешка в данните" error="Въведете валидна стойност от списъка" sqref="D3:D100"/>
    <dataValidation type="list" allowBlank="1" showInputMessage="1" showErrorMessage="1" errorTitle="Грешка в данните" error="Въведете валидна стойност от списъка" sqref="E3:E100">
      <formula1>IF(Language="bg",N_YesNo_Description,N_YesNo_DescriptionEN)</formula1>
    </dataValidation>
    <dataValidation type="list" allowBlank="1" showInputMessage="1" showErrorMessage="1" sqref="O3:O100">
      <formula1>IF(Language="bg",N_CountryCode_Description,N_CountryCode_DescriptionEN)</formula1>
    </dataValidation>
  </dataValidations>
  <pageMargins left="0.7" right="0.7" top="0.75" bottom="0.75" header="0.3" footer="0.3"/>
  <pageSetup paperSize="9" orientation="portrait" verticalDpi="597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tabColor rgb="FF93A6CE"/>
  </sheetPr>
  <dimension ref="A1:P101"/>
  <sheetViews>
    <sheetView showGridLines="0" topLeftCell="D1" workbookViewId="0">
      <pane ySplit="6" topLeftCell="A7" activePane="bottomLeft" state="frozen"/>
      <selection activeCell="C35" sqref="C35"/>
      <selection pane="bottomLeft" activeCell="C35" sqref="C35"/>
    </sheetView>
  </sheetViews>
  <sheetFormatPr defaultRowHeight="15"/>
  <cols>
    <col min="1" max="1" width="34.7109375" customWidth="1"/>
    <col min="2" max="2" width="31.140625" customWidth="1"/>
    <col min="3" max="3" width="11.7109375" customWidth="1"/>
    <col min="4" max="4" width="26.5703125" customWidth="1"/>
    <col min="5" max="5" width="11.42578125" customWidth="1"/>
    <col min="6" max="6" width="16" customWidth="1"/>
    <col min="7" max="7" width="15.5703125" customWidth="1"/>
    <col min="8" max="8" width="21.28515625" customWidth="1"/>
    <col min="9" max="9" width="21.28515625" style="11" customWidth="1"/>
    <col min="10" max="10" width="21.42578125" customWidth="1"/>
    <col min="11" max="11" width="22.140625" customWidth="1"/>
    <col min="12" max="12" width="21.7109375" customWidth="1"/>
    <col min="13" max="13" width="24" customWidth="1"/>
    <col min="14" max="14" width="27.85546875" customWidth="1"/>
    <col min="15" max="15" width="33.7109375" customWidth="1"/>
    <col min="16" max="16" width="9.140625" style="11"/>
  </cols>
  <sheetData>
    <row r="1" spans="1:16" ht="16.5">
      <c r="A1" s="168" t="str">
        <f>CONCATENATE(IF(Settings!B6="bg","Общо","General"),REPT(" ",600))</f>
        <v xml:space="preserve">General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77"/>
      <c r="P1" s="77"/>
    </row>
    <row r="2" spans="1:16">
      <c r="A2" s="116" t="str">
        <f>IF(Settings!B6="bg","Пътници без билет на борда (Да/Не)","Stowaways on board (Y/N)")</f>
        <v>Stowaways on board (Y/N)</v>
      </c>
      <c r="B2" s="113" t="b">
        <v>0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79"/>
      <c r="P2" s="79"/>
    </row>
    <row r="3" spans="1:16">
      <c r="A3" s="84"/>
      <c r="B3" s="99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79"/>
      <c r="P3" s="79"/>
    </row>
    <row r="4" spans="1:16">
      <c r="A4" s="84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79"/>
      <c r="P4" s="79"/>
    </row>
    <row r="5" spans="1:16" ht="16.5">
      <c r="A5" s="168" t="str">
        <f>CONCATENATE(IF(Settings!B6="bg","Пътници","Passengers"),REPT(" ",600))</f>
        <v xml:space="preserve">Passengers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79"/>
      <c r="P5" s="79"/>
    </row>
    <row r="6" spans="1:16" ht="26.25">
      <c r="A6" s="114" t="str">
        <f>IF(Settings!B6="bg","Собствено име","Given name")</f>
        <v>Given name</v>
      </c>
      <c r="B6" s="115" t="str">
        <f>IF(Settings!B6="bg","Фамилия","Family name")</f>
        <v>Family name</v>
      </c>
      <c r="C6" s="115" t="str">
        <f>IF(Settings!B6="bg","Пол","Gender")</f>
        <v>Gender</v>
      </c>
      <c r="D6" s="115" t="str">
        <f>IF(Settings!B6="bg","Националност","Nationality")</f>
        <v>Nationality</v>
      </c>
      <c r="E6" s="115" t="str">
        <f>IF(Settings!B6="bg","Дата на раждане","Date of birth")</f>
        <v>Date of birth</v>
      </c>
      <c r="F6" s="115" t="str">
        <f>IF(Settings!B6="bg"," Място на раждане","Place of birth")</f>
        <v>Place of birth</v>
      </c>
      <c r="G6" s="115" t="str">
        <f>IF(Settings!B6="bg","Пристанище на качване ","Port of embarkation")</f>
        <v>Port of embarkation</v>
      </c>
      <c r="H6" s="115" t="str">
        <f>IF(Settings!B6="bg","Пристанище на слизане","Port of disembarkation")</f>
        <v>Port of disembarkation</v>
      </c>
      <c r="I6" s="115" t="str">
        <f>IF(Language="bg","Транзитно преминаване","Transit")</f>
        <v>Transit</v>
      </c>
      <c r="J6" s="115" t="str">
        <f>IF(Settings!B6="bg","Дата на изтичане на идентификационен документ","Identification expiry date")</f>
        <v>Identification expiry date</v>
      </c>
      <c r="K6" s="115" t="str">
        <f>IF(Settings!B6="bg","Тип идентификационен документ","Identification type")</f>
        <v>Identification type</v>
      </c>
      <c r="L6" s="115" t="str">
        <f>IF(Settings!B6="bg","Номер на идентификационен документ","Identification number")</f>
        <v>Identification number</v>
      </c>
      <c r="M6" s="115" t="str">
        <f>IF(Settings!B6="bg"," Дата на изтичане на виза или разрешение за престой","Visa / residence permit expiry date")</f>
        <v>Visa / residence permit expiry date</v>
      </c>
      <c r="N6" s="117" t="str">
        <f>IF(Settings!B6="bg","Номер на виза или разрешение за престой","Visa / residence permit number")</f>
        <v>Visa / residence permit number</v>
      </c>
      <c r="O6" s="138" t="str">
        <f>IF(Settings!$B$6="bg","Държава на издаване на идентификационен документ","Issuing State of identity document")</f>
        <v>Issuing State of identity document</v>
      </c>
      <c r="P6" s="79"/>
    </row>
    <row r="7" spans="1:16">
      <c r="A7" s="102"/>
      <c r="B7" s="102"/>
      <c r="C7" s="102"/>
      <c r="D7" s="102"/>
      <c r="E7" s="104"/>
      <c r="F7" s="102"/>
      <c r="G7" s="106"/>
      <c r="H7" s="106"/>
      <c r="I7" s="106"/>
      <c r="J7" s="104"/>
      <c r="K7" s="102"/>
      <c r="L7" s="102"/>
      <c r="M7" s="104"/>
      <c r="N7" s="102"/>
      <c r="O7" s="102"/>
      <c r="P7" s="79"/>
    </row>
    <row r="8" spans="1:16">
      <c r="A8" s="102"/>
      <c r="B8" s="102"/>
      <c r="C8" s="102"/>
      <c r="D8" s="102"/>
      <c r="E8" s="104"/>
      <c r="F8" s="102"/>
      <c r="G8" s="106"/>
      <c r="H8" s="106"/>
      <c r="I8" s="106"/>
      <c r="J8" s="104"/>
      <c r="K8" s="102"/>
      <c r="L8" s="102"/>
      <c r="M8" s="104"/>
      <c r="N8" s="102"/>
      <c r="O8" s="102"/>
      <c r="P8" s="79"/>
    </row>
    <row r="9" spans="1:16">
      <c r="A9" s="102"/>
      <c r="B9" s="102"/>
      <c r="C9" s="102"/>
      <c r="D9" s="102"/>
      <c r="E9" s="104"/>
      <c r="F9" s="102"/>
      <c r="G9" s="106"/>
      <c r="H9" s="106"/>
      <c r="I9" s="106"/>
      <c r="J9" s="104"/>
      <c r="K9" s="102"/>
      <c r="L9" s="102"/>
      <c r="M9" s="104"/>
      <c r="N9" s="102"/>
      <c r="O9" s="102"/>
      <c r="P9" s="79"/>
    </row>
    <row r="10" spans="1:16">
      <c r="A10" s="102"/>
      <c r="B10" s="102"/>
      <c r="C10" s="102"/>
      <c r="D10" s="102"/>
      <c r="E10" s="104"/>
      <c r="F10" s="102"/>
      <c r="G10" s="106"/>
      <c r="H10" s="106"/>
      <c r="I10" s="106"/>
      <c r="J10" s="104"/>
      <c r="K10" s="102"/>
      <c r="L10" s="102"/>
      <c r="M10" s="104"/>
      <c r="N10" s="102"/>
      <c r="O10" s="102"/>
      <c r="P10" s="79"/>
    </row>
    <row r="11" spans="1:16">
      <c r="A11" s="102"/>
      <c r="B11" s="102"/>
      <c r="C11" s="102"/>
      <c r="D11" s="102"/>
      <c r="E11" s="104"/>
      <c r="F11" s="102"/>
      <c r="G11" s="106"/>
      <c r="H11" s="106"/>
      <c r="I11" s="106"/>
      <c r="J11" s="104"/>
      <c r="K11" s="102"/>
      <c r="L11" s="102"/>
      <c r="M11" s="104"/>
      <c r="N11" s="102"/>
      <c r="O11" s="102"/>
      <c r="P11" s="79"/>
    </row>
    <row r="12" spans="1:16">
      <c r="A12" s="102"/>
      <c r="B12" s="102"/>
      <c r="C12" s="102"/>
      <c r="D12" s="102"/>
      <c r="E12" s="104"/>
      <c r="F12" s="102"/>
      <c r="G12" s="106"/>
      <c r="H12" s="106"/>
      <c r="I12" s="106"/>
      <c r="J12" s="104"/>
      <c r="K12" s="102"/>
      <c r="L12" s="102"/>
      <c r="M12" s="104"/>
      <c r="N12" s="102"/>
      <c r="O12" s="102"/>
      <c r="P12" s="79"/>
    </row>
    <row r="13" spans="1:16">
      <c r="A13" s="102"/>
      <c r="B13" s="102"/>
      <c r="C13" s="102"/>
      <c r="D13" s="102"/>
      <c r="E13" s="104"/>
      <c r="F13" s="102"/>
      <c r="G13" s="106"/>
      <c r="H13" s="106"/>
      <c r="I13" s="106"/>
      <c r="J13" s="104"/>
      <c r="K13" s="102"/>
      <c r="L13" s="102"/>
      <c r="M13" s="104"/>
      <c r="N13" s="102"/>
      <c r="O13" s="102"/>
      <c r="P13" s="79"/>
    </row>
    <row r="14" spans="1:16">
      <c r="A14" s="102"/>
      <c r="B14" s="102"/>
      <c r="C14" s="102"/>
      <c r="D14" s="102"/>
      <c r="E14" s="104"/>
      <c r="F14" s="102"/>
      <c r="G14" s="106"/>
      <c r="H14" s="106"/>
      <c r="I14" s="106"/>
      <c r="J14" s="104"/>
      <c r="K14" s="102"/>
      <c r="L14" s="102"/>
      <c r="M14" s="104"/>
      <c r="N14" s="102"/>
      <c r="O14" s="102"/>
      <c r="P14" s="79"/>
    </row>
    <row r="15" spans="1:16">
      <c r="A15" s="102"/>
      <c r="B15" s="102"/>
      <c r="C15" s="102"/>
      <c r="D15" s="102"/>
      <c r="E15" s="104"/>
      <c r="F15" s="102"/>
      <c r="G15" s="106"/>
      <c r="H15" s="106"/>
      <c r="I15" s="106"/>
      <c r="J15" s="104"/>
      <c r="K15" s="102"/>
      <c r="L15" s="102"/>
      <c r="M15" s="104"/>
      <c r="N15" s="102"/>
      <c r="O15" s="102"/>
      <c r="P15" s="79"/>
    </row>
    <row r="16" spans="1:16">
      <c r="A16" s="102"/>
      <c r="B16" s="102"/>
      <c r="C16" s="102"/>
      <c r="D16" s="102"/>
      <c r="E16" s="104"/>
      <c r="F16" s="102"/>
      <c r="G16" s="106"/>
      <c r="H16" s="106"/>
      <c r="I16" s="106"/>
      <c r="J16" s="104"/>
      <c r="K16" s="102"/>
      <c r="L16" s="102"/>
      <c r="M16" s="104"/>
      <c r="N16" s="102"/>
      <c r="O16" s="102"/>
      <c r="P16" s="79"/>
    </row>
    <row r="17" spans="1:16">
      <c r="A17" s="102"/>
      <c r="B17" s="102"/>
      <c r="C17" s="102"/>
      <c r="D17" s="102"/>
      <c r="E17" s="104"/>
      <c r="F17" s="102"/>
      <c r="G17" s="106"/>
      <c r="H17" s="106"/>
      <c r="I17" s="106"/>
      <c r="J17" s="104"/>
      <c r="K17" s="102"/>
      <c r="L17" s="102"/>
      <c r="M17" s="104"/>
      <c r="N17" s="102"/>
      <c r="O17" s="102"/>
      <c r="P17" s="79"/>
    </row>
    <row r="18" spans="1:16">
      <c r="A18" s="102"/>
      <c r="B18" s="102"/>
      <c r="C18" s="102"/>
      <c r="D18" s="102"/>
      <c r="E18" s="104"/>
      <c r="F18" s="102"/>
      <c r="G18" s="106"/>
      <c r="H18" s="106"/>
      <c r="I18" s="106"/>
      <c r="J18" s="104"/>
      <c r="K18" s="102"/>
      <c r="L18" s="102"/>
      <c r="M18" s="104"/>
      <c r="N18" s="102"/>
      <c r="O18" s="102"/>
      <c r="P18" s="79"/>
    </row>
    <row r="19" spans="1:16">
      <c r="A19" s="102"/>
      <c r="B19" s="102"/>
      <c r="C19" s="102"/>
      <c r="D19" s="102"/>
      <c r="E19" s="104"/>
      <c r="F19" s="102"/>
      <c r="G19" s="106"/>
      <c r="H19" s="106"/>
      <c r="I19" s="106"/>
      <c r="J19" s="104"/>
      <c r="K19" s="102"/>
      <c r="L19" s="102"/>
      <c r="M19" s="104"/>
      <c r="N19" s="102"/>
      <c r="O19" s="102"/>
      <c r="P19" s="79"/>
    </row>
    <row r="20" spans="1:16">
      <c r="A20" s="102"/>
      <c r="B20" s="102"/>
      <c r="C20" s="102"/>
      <c r="D20" s="102"/>
      <c r="E20" s="104"/>
      <c r="F20" s="102"/>
      <c r="G20" s="106"/>
      <c r="H20" s="106"/>
      <c r="I20" s="106"/>
      <c r="J20" s="104"/>
      <c r="K20" s="102"/>
      <c r="L20" s="102"/>
      <c r="M20" s="104"/>
      <c r="N20" s="102"/>
      <c r="O20" s="102"/>
      <c r="P20" s="79"/>
    </row>
    <row r="21" spans="1:16">
      <c r="A21" s="102"/>
      <c r="B21" s="102"/>
      <c r="C21" s="102"/>
      <c r="D21" s="102"/>
      <c r="E21" s="104"/>
      <c r="F21" s="102"/>
      <c r="G21" s="106"/>
      <c r="H21" s="106"/>
      <c r="I21" s="106"/>
      <c r="J21" s="104"/>
      <c r="K21" s="102"/>
      <c r="L21" s="102"/>
      <c r="M21" s="104"/>
      <c r="N21" s="102"/>
      <c r="O21" s="102"/>
      <c r="P21" s="79"/>
    </row>
    <row r="22" spans="1:16">
      <c r="A22" s="102"/>
      <c r="B22" s="102"/>
      <c r="C22" s="102"/>
      <c r="D22" s="102"/>
      <c r="E22" s="104"/>
      <c r="F22" s="102"/>
      <c r="G22" s="106"/>
      <c r="H22" s="106"/>
      <c r="I22" s="106"/>
      <c r="J22" s="104"/>
      <c r="K22" s="102"/>
      <c r="L22" s="102"/>
      <c r="M22" s="104"/>
      <c r="N22" s="102"/>
      <c r="O22" s="102"/>
      <c r="P22" s="79"/>
    </row>
    <row r="23" spans="1:16">
      <c r="A23" s="102"/>
      <c r="B23" s="102"/>
      <c r="C23" s="102"/>
      <c r="D23" s="102"/>
      <c r="E23" s="104"/>
      <c r="F23" s="102"/>
      <c r="G23" s="106"/>
      <c r="H23" s="106"/>
      <c r="I23" s="106"/>
      <c r="J23" s="104"/>
      <c r="K23" s="102"/>
      <c r="L23" s="102"/>
      <c r="M23" s="104"/>
      <c r="N23" s="102"/>
      <c r="O23" s="102"/>
      <c r="P23" s="79"/>
    </row>
    <row r="24" spans="1:16">
      <c r="A24" s="102"/>
      <c r="B24" s="102"/>
      <c r="C24" s="102"/>
      <c r="D24" s="102"/>
      <c r="E24" s="104"/>
      <c r="F24" s="102"/>
      <c r="G24" s="106"/>
      <c r="H24" s="106"/>
      <c r="I24" s="106"/>
      <c r="J24" s="104"/>
      <c r="K24" s="102"/>
      <c r="L24" s="102"/>
      <c r="M24" s="104"/>
      <c r="N24" s="102"/>
      <c r="O24" s="102"/>
      <c r="P24" s="79"/>
    </row>
    <row r="25" spans="1:16">
      <c r="A25" s="102"/>
      <c r="B25" s="102"/>
      <c r="C25" s="102"/>
      <c r="D25" s="102"/>
      <c r="E25" s="104"/>
      <c r="F25" s="102"/>
      <c r="G25" s="106"/>
      <c r="H25" s="106"/>
      <c r="I25" s="106"/>
      <c r="J25" s="104"/>
      <c r="K25" s="102"/>
      <c r="L25" s="102"/>
      <c r="M25" s="104"/>
      <c r="N25" s="102"/>
      <c r="O25" s="102"/>
      <c r="P25" s="79"/>
    </row>
    <row r="26" spans="1:16">
      <c r="A26" s="102"/>
      <c r="B26" s="102"/>
      <c r="C26" s="102"/>
      <c r="D26" s="102"/>
      <c r="E26" s="104"/>
      <c r="F26" s="102"/>
      <c r="G26" s="106"/>
      <c r="H26" s="106"/>
      <c r="I26" s="106"/>
      <c r="J26" s="104"/>
      <c r="K26" s="102"/>
      <c r="L26" s="102"/>
      <c r="M26" s="104"/>
      <c r="N26" s="102"/>
      <c r="O26" s="102"/>
      <c r="P26" s="79"/>
    </row>
    <row r="27" spans="1:16">
      <c r="A27" s="102"/>
      <c r="B27" s="102"/>
      <c r="C27" s="102"/>
      <c r="D27" s="102"/>
      <c r="E27" s="104"/>
      <c r="F27" s="102"/>
      <c r="G27" s="106"/>
      <c r="H27" s="106"/>
      <c r="I27" s="106"/>
      <c r="J27" s="104"/>
      <c r="K27" s="102"/>
      <c r="L27" s="102"/>
      <c r="M27" s="104"/>
      <c r="N27" s="102"/>
      <c r="O27" s="102"/>
      <c r="P27" s="79"/>
    </row>
    <row r="28" spans="1:16">
      <c r="A28" s="102"/>
      <c r="B28" s="102"/>
      <c r="C28" s="102"/>
      <c r="D28" s="102"/>
      <c r="E28" s="104"/>
      <c r="F28" s="102"/>
      <c r="G28" s="106"/>
      <c r="H28" s="106"/>
      <c r="I28" s="106"/>
      <c r="J28" s="104"/>
      <c r="K28" s="102"/>
      <c r="L28" s="102"/>
      <c r="M28" s="104"/>
      <c r="N28" s="102"/>
      <c r="O28" s="102"/>
      <c r="P28" s="79"/>
    </row>
    <row r="29" spans="1:16">
      <c r="A29" s="102"/>
      <c r="B29" s="102"/>
      <c r="C29" s="102"/>
      <c r="D29" s="102"/>
      <c r="E29" s="104"/>
      <c r="F29" s="102"/>
      <c r="G29" s="106"/>
      <c r="H29" s="106"/>
      <c r="I29" s="106"/>
      <c r="J29" s="104"/>
      <c r="K29" s="102"/>
      <c r="L29" s="102"/>
      <c r="M29" s="104"/>
      <c r="N29" s="102"/>
      <c r="O29" s="102"/>
      <c r="P29" s="79"/>
    </row>
    <row r="30" spans="1:16">
      <c r="A30" s="102"/>
      <c r="B30" s="102"/>
      <c r="C30" s="102"/>
      <c r="D30" s="102"/>
      <c r="E30" s="104"/>
      <c r="F30" s="102"/>
      <c r="G30" s="106"/>
      <c r="H30" s="106"/>
      <c r="I30" s="106"/>
      <c r="J30" s="104"/>
      <c r="K30" s="102"/>
      <c r="L30" s="102"/>
      <c r="M30" s="104"/>
      <c r="N30" s="102"/>
      <c r="O30" s="102"/>
      <c r="P30" s="79"/>
    </row>
    <row r="31" spans="1:16">
      <c r="A31" s="102"/>
      <c r="B31" s="102"/>
      <c r="C31" s="102"/>
      <c r="D31" s="102"/>
      <c r="E31" s="104"/>
      <c r="F31" s="102"/>
      <c r="G31" s="106"/>
      <c r="H31" s="106"/>
      <c r="I31" s="106"/>
      <c r="J31" s="104"/>
      <c r="K31" s="102"/>
      <c r="L31" s="102"/>
      <c r="M31" s="104"/>
      <c r="N31" s="102"/>
      <c r="O31" s="102"/>
      <c r="P31" s="79"/>
    </row>
    <row r="32" spans="1:16">
      <c r="A32" s="102"/>
      <c r="B32" s="102"/>
      <c r="C32" s="102"/>
      <c r="D32" s="102"/>
      <c r="E32" s="104"/>
      <c r="F32" s="102"/>
      <c r="G32" s="106"/>
      <c r="H32" s="106"/>
      <c r="I32" s="106"/>
      <c r="J32" s="104"/>
      <c r="K32" s="102"/>
      <c r="L32" s="102"/>
      <c r="M32" s="104"/>
      <c r="N32" s="102"/>
      <c r="O32" s="102"/>
      <c r="P32" s="79"/>
    </row>
    <row r="33" spans="1:16">
      <c r="A33" s="102"/>
      <c r="B33" s="102"/>
      <c r="C33" s="102"/>
      <c r="D33" s="102"/>
      <c r="E33" s="104"/>
      <c r="F33" s="102"/>
      <c r="G33" s="106"/>
      <c r="H33" s="106"/>
      <c r="I33" s="106"/>
      <c r="J33" s="104"/>
      <c r="K33" s="102"/>
      <c r="L33" s="102"/>
      <c r="M33" s="104"/>
      <c r="N33" s="102"/>
      <c r="O33" s="102"/>
      <c r="P33" s="79"/>
    </row>
    <row r="34" spans="1:16">
      <c r="A34" s="102"/>
      <c r="B34" s="102"/>
      <c r="C34" s="102"/>
      <c r="D34" s="102"/>
      <c r="E34" s="104"/>
      <c r="F34" s="102"/>
      <c r="G34" s="106"/>
      <c r="H34" s="106"/>
      <c r="I34" s="106"/>
      <c r="J34" s="104"/>
      <c r="K34" s="102"/>
      <c r="L34" s="102"/>
      <c r="M34" s="104"/>
      <c r="N34" s="102"/>
      <c r="O34" s="102"/>
      <c r="P34" s="79"/>
    </row>
    <row r="35" spans="1:16">
      <c r="A35" s="102"/>
      <c r="B35" s="102"/>
      <c r="C35" s="102"/>
      <c r="D35" s="102"/>
      <c r="E35" s="104"/>
      <c r="F35" s="102"/>
      <c r="G35" s="106"/>
      <c r="H35" s="106"/>
      <c r="I35" s="106"/>
      <c r="J35" s="104"/>
      <c r="K35" s="102"/>
      <c r="L35" s="102"/>
      <c r="M35" s="104"/>
      <c r="N35" s="102"/>
      <c r="O35" s="102"/>
      <c r="P35" s="79"/>
    </row>
    <row r="36" spans="1:16">
      <c r="A36" s="102"/>
      <c r="B36" s="102"/>
      <c r="C36" s="102"/>
      <c r="D36" s="102"/>
      <c r="E36" s="104"/>
      <c r="F36" s="102"/>
      <c r="G36" s="106"/>
      <c r="H36" s="106"/>
      <c r="I36" s="106"/>
      <c r="J36" s="104"/>
      <c r="K36" s="102"/>
      <c r="L36" s="102"/>
      <c r="M36" s="104"/>
      <c r="N36" s="102"/>
      <c r="O36" s="102"/>
      <c r="P36" s="79"/>
    </row>
    <row r="37" spans="1:16">
      <c r="A37" s="102"/>
      <c r="B37" s="102"/>
      <c r="C37" s="102"/>
      <c r="D37" s="102"/>
      <c r="E37" s="104"/>
      <c r="F37" s="102"/>
      <c r="G37" s="106"/>
      <c r="H37" s="106"/>
      <c r="I37" s="106"/>
      <c r="J37" s="104"/>
      <c r="K37" s="102"/>
      <c r="L37" s="102"/>
      <c r="M37" s="104"/>
      <c r="N37" s="102"/>
      <c r="O37" s="102"/>
      <c r="P37" s="79"/>
    </row>
    <row r="38" spans="1:16">
      <c r="A38" s="102"/>
      <c r="B38" s="102"/>
      <c r="C38" s="102"/>
      <c r="D38" s="102"/>
      <c r="E38" s="104"/>
      <c r="F38" s="102"/>
      <c r="G38" s="106"/>
      <c r="H38" s="106"/>
      <c r="I38" s="106"/>
      <c r="J38" s="104"/>
      <c r="K38" s="102"/>
      <c r="L38" s="102"/>
      <c r="M38" s="104"/>
      <c r="N38" s="102"/>
      <c r="O38" s="102"/>
      <c r="P38" s="79"/>
    </row>
    <row r="39" spans="1:16">
      <c r="A39" s="102"/>
      <c r="B39" s="102"/>
      <c r="C39" s="102"/>
      <c r="D39" s="102"/>
      <c r="E39" s="104"/>
      <c r="F39" s="102"/>
      <c r="G39" s="106"/>
      <c r="H39" s="106"/>
      <c r="I39" s="106"/>
      <c r="J39" s="104"/>
      <c r="K39" s="102"/>
      <c r="L39" s="102"/>
      <c r="M39" s="104"/>
      <c r="N39" s="102"/>
      <c r="O39" s="102"/>
      <c r="P39" s="79"/>
    </row>
    <row r="40" spans="1:16">
      <c r="A40" s="102"/>
      <c r="B40" s="102"/>
      <c r="C40" s="102"/>
      <c r="D40" s="102"/>
      <c r="E40" s="104"/>
      <c r="F40" s="102"/>
      <c r="G40" s="106"/>
      <c r="H40" s="106"/>
      <c r="I40" s="106"/>
      <c r="J40" s="104"/>
      <c r="K40" s="102"/>
      <c r="L40" s="102"/>
      <c r="M40" s="104"/>
      <c r="N40" s="102"/>
      <c r="O40" s="102"/>
      <c r="P40" s="79"/>
    </row>
    <row r="41" spans="1:16">
      <c r="A41" s="102"/>
      <c r="B41" s="102"/>
      <c r="C41" s="102"/>
      <c r="D41" s="102"/>
      <c r="E41" s="104"/>
      <c r="F41" s="102"/>
      <c r="G41" s="106"/>
      <c r="H41" s="106"/>
      <c r="I41" s="106"/>
      <c r="J41" s="104"/>
      <c r="K41" s="102"/>
      <c r="L41" s="102"/>
      <c r="M41" s="104"/>
      <c r="N41" s="102"/>
      <c r="O41" s="102"/>
      <c r="P41" s="79"/>
    </row>
    <row r="42" spans="1:16">
      <c r="A42" s="102"/>
      <c r="B42" s="102"/>
      <c r="C42" s="102"/>
      <c r="D42" s="102"/>
      <c r="E42" s="104"/>
      <c r="F42" s="102"/>
      <c r="G42" s="106"/>
      <c r="H42" s="106"/>
      <c r="I42" s="106"/>
      <c r="J42" s="104"/>
      <c r="K42" s="102"/>
      <c r="L42" s="102"/>
      <c r="M42" s="104"/>
      <c r="N42" s="102"/>
      <c r="O42" s="102"/>
      <c r="P42" s="79"/>
    </row>
    <row r="43" spans="1:16">
      <c r="A43" s="102"/>
      <c r="B43" s="102"/>
      <c r="C43" s="102"/>
      <c r="D43" s="102"/>
      <c r="E43" s="104"/>
      <c r="F43" s="102"/>
      <c r="G43" s="106"/>
      <c r="H43" s="106"/>
      <c r="I43" s="106"/>
      <c r="J43" s="104"/>
      <c r="K43" s="102"/>
      <c r="L43" s="102"/>
      <c r="M43" s="104"/>
      <c r="N43" s="102"/>
      <c r="O43" s="102"/>
      <c r="P43" s="79"/>
    </row>
    <row r="44" spans="1:16">
      <c r="A44" s="102"/>
      <c r="B44" s="102"/>
      <c r="C44" s="102"/>
      <c r="D44" s="102"/>
      <c r="E44" s="104"/>
      <c r="F44" s="102"/>
      <c r="G44" s="106"/>
      <c r="H44" s="106"/>
      <c r="I44" s="106"/>
      <c r="J44" s="104"/>
      <c r="K44" s="102"/>
      <c r="L44" s="102"/>
      <c r="M44" s="104"/>
      <c r="N44" s="102"/>
      <c r="O44" s="102"/>
      <c r="P44" s="79"/>
    </row>
    <row r="45" spans="1:16">
      <c r="A45" s="102"/>
      <c r="B45" s="102"/>
      <c r="C45" s="102"/>
      <c r="D45" s="102"/>
      <c r="E45" s="104"/>
      <c r="F45" s="102"/>
      <c r="G45" s="106"/>
      <c r="H45" s="106"/>
      <c r="I45" s="106"/>
      <c r="J45" s="104"/>
      <c r="K45" s="102"/>
      <c r="L45" s="102"/>
      <c r="M45" s="104"/>
      <c r="N45" s="102"/>
      <c r="O45" s="102"/>
      <c r="P45" s="79"/>
    </row>
    <row r="46" spans="1:16">
      <c r="A46" s="102"/>
      <c r="B46" s="102"/>
      <c r="C46" s="102"/>
      <c r="D46" s="102"/>
      <c r="E46" s="104"/>
      <c r="F46" s="102"/>
      <c r="G46" s="106"/>
      <c r="H46" s="106"/>
      <c r="I46" s="106"/>
      <c r="J46" s="104"/>
      <c r="K46" s="102"/>
      <c r="L46" s="102"/>
      <c r="M46" s="104"/>
      <c r="N46" s="102"/>
      <c r="O46" s="102"/>
      <c r="P46" s="79"/>
    </row>
    <row r="47" spans="1:16">
      <c r="A47" s="102"/>
      <c r="B47" s="102"/>
      <c r="C47" s="102"/>
      <c r="D47" s="102"/>
      <c r="E47" s="104"/>
      <c r="F47" s="102"/>
      <c r="G47" s="106"/>
      <c r="H47" s="106"/>
      <c r="I47" s="106"/>
      <c r="J47" s="104"/>
      <c r="K47" s="102"/>
      <c r="L47" s="102"/>
      <c r="M47" s="104"/>
      <c r="N47" s="102"/>
      <c r="O47" s="102"/>
      <c r="P47" s="79"/>
    </row>
    <row r="48" spans="1:16">
      <c r="A48" s="102"/>
      <c r="B48" s="102"/>
      <c r="C48" s="102"/>
      <c r="D48" s="102"/>
      <c r="E48" s="104"/>
      <c r="F48" s="102"/>
      <c r="G48" s="106"/>
      <c r="H48" s="106"/>
      <c r="I48" s="106"/>
      <c r="J48" s="104"/>
      <c r="K48" s="102"/>
      <c r="L48" s="102"/>
      <c r="M48" s="104"/>
      <c r="N48" s="102"/>
      <c r="O48" s="102"/>
      <c r="P48" s="79"/>
    </row>
    <row r="49" spans="1:16">
      <c r="A49" s="102"/>
      <c r="B49" s="102"/>
      <c r="C49" s="102"/>
      <c r="D49" s="102"/>
      <c r="E49" s="104"/>
      <c r="F49" s="102"/>
      <c r="G49" s="106"/>
      <c r="H49" s="106"/>
      <c r="I49" s="106"/>
      <c r="J49" s="104"/>
      <c r="K49" s="102"/>
      <c r="L49" s="102"/>
      <c r="M49" s="104"/>
      <c r="N49" s="102"/>
      <c r="O49" s="102"/>
      <c r="P49" s="79"/>
    </row>
    <row r="50" spans="1:16">
      <c r="A50" s="102"/>
      <c r="B50" s="102"/>
      <c r="C50" s="102"/>
      <c r="D50" s="102"/>
      <c r="E50" s="104"/>
      <c r="F50" s="102"/>
      <c r="G50" s="106"/>
      <c r="H50" s="106"/>
      <c r="I50" s="106"/>
      <c r="J50" s="104"/>
      <c r="K50" s="102"/>
      <c r="L50" s="102"/>
      <c r="M50" s="104"/>
      <c r="N50" s="102"/>
      <c r="O50" s="102"/>
      <c r="P50" s="79"/>
    </row>
    <row r="51" spans="1:16">
      <c r="A51" s="102"/>
      <c r="B51" s="102"/>
      <c r="C51" s="102"/>
      <c r="D51" s="102"/>
      <c r="E51" s="104"/>
      <c r="F51" s="102"/>
      <c r="G51" s="106"/>
      <c r="H51" s="106"/>
      <c r="I51" s="106"/>
      <c r="J51" s="104"/>
      <c r="K51" s="102"/>
      <c r="L51" s="102"/>
      <c r="M51" s="104"/>
      <c r="N51" s="102"/>
      <c r="O51" s="102"/>
      <c r="P51" s="79"/>
    </row>
    <row r="52" spans="1:16">
      <c r="A52" s="102"/>
      <c r="B52" s="102"/>
      <c r="C52" s="102"/>
      <c r="D52" s="102"/>
      <c r="E52" s="104"/>
      <c r="F52" s="102"/>
      <c r="G52" s="106"/>
      <c r="H52" s="106"/>
      <c r="I52" s="106"/>
      <c r="J52" s="104"/>
      <c r="K52" s="102"/>
      <c r="L52" s="102"/>
      <c r="M52" s="104"/>
      <c r="N52" s="102"/>
      <c r="O52" s="102"/>
      <c r="P52" s="79"/>
    </row>
    <row r="53" spans="1:16">
      <c r="A53" s="102"/>
      <c r="B53" s="102"/>
      <c r="C53" s="102"/>
      <c r="D53" s="102"/>
      <c r="E53" s="104"/>
      <c r="F53" s="102"/>
      <c r="G53" s="106"/>
      <c r="H53" s="106"/>
      <c r="I53" s="106"/>
      <c r="J53" s="104"/>
      <c r="K53" s="102"/>
      <c r="L53" s="102"/>
      <c r="M53" s="104"/>
      <c r="N53" s="102"/>
      <c r="O53" s="102"/>
      <c r="P53" s="79"/>
    </row>
    <row r="54" spans="1:16">
      <c r="A54" s="102"/>
      <c r="B54" s="102"/>
      <c r="C54" s="102"/>
      <c r="D54" s="102"/>
      <c r="E54" s="104"/>
      <c r="F54" s="102"/>
      <c r="G54" s="106"/>
      <c r="H54" s="106"/>
      <c r="I54" s="106"/>
      <c r="J54" s="104"/>
      <c r="K54" s="102"/>
      <c r="L54" s="102"/>
      <c r="M54" s="104"/>
      <c r="N54" s="102"/>
      <c r="O54" s="102"/>
      <c r="P54" s="79"/>
    </row>
    <row r="55" spans="1:16">
      <c r="A55" s="102"/>
      <c r="B55" s="102"/>
      <c r="C55" s="102"/>
      <c r="D55" s="102"/>
      <c r="E55" s="104"/>
      <c r="F55" s="102"/>
      <c r="G55" s="106"/>
      <c r="H55" s="106"/>
      <c r="I55" s="106"/>
      <c r="J55" s="104"/>
      <c r="K55" s="102"/>
      <c r="L55" s="102"/>
      <c r="M55" s="104"/>
      <c r="N55" s="102"/>
      <c r="O55" s="102"/>
      <c r="P55" s="79"/>
    </row>
    <row r="56" spans="1:16">
      <c r="A56" s="102"/>
      <c r="B56" s="102"/>
      <c r="C56" s="102"/>
      <c r="D56" s="102"/>
      <c r="E56" s="104"/>
      <c r="F56" s="102"/>
      <c r="G56" s="106"/>
      <c r="H56" s="106"/>
      <c r="I56" s="106"/>
      <c r="J56" s="104"/>
      <c r="K56" s="102"/>
      <c r="L56" s="102"/>
      <c r="M56" s="104"/>
      <c r="N56" s="102"/>
      <c r="O56" s="102"/>
      <c r="P56" s="79"/>
    </row>
    <row r="57" spans="1:16">
      <c r="A57" s="102"/>
      <c r="B57" s="102"/>
      <c r="C57" s="102"/>
      <c r="D57" s="102"/>
      <c r="E57" s="104"/>
      <c r="F57" s="102"/>
      <c r="G57" s="106"/>
      <c r="H57" s="106"/>
      <c r="I57" s="106"/>
      <c r="J57" s="104"/>
      <c r="K57" s="102"/>
      <c r="L57" s="102"/>
      <c r="M57" s="104"/>
      <c r="N57" s="102"/>
      <c r="O57" s="102"/>
      <c r="P57" s="79"/>
    </row>
    <row r="58" spans="1:16">
      <c r="A58" s="102"/>
      <c r="B58" s="102"/>
      <c r="C58" s="102"/>
      <c r="D58" s="102"/>
      <c r="E58" s="104"/>
      <c r="F58" s="102"/>
      <c r="G58" s="106"/>
      <c r="H58" s="106"/>
      <c r="I58" s="106"/>
      <c r="J58" s="104"/>
      <c r="K58" s="102"/>
      <c r="L58" s="102"/>
      <c r="M58" s="104"/>
      <c r="N58" s="102"/>
      <c r="O58" s="102"/>
      <c r="P58" s="79"/>
    </row>
    <row r="59" spans="1:16">
      <c r="A59" s="102"/>
      <c r="B59" s="102"/>
      <c r="C59" s="102"/>
      <c r="D59" s="102"/>
      <c r="E59" s="104"/>
      <c r="F59" s="102"/>
      <c r="G59" s="106"/>
      <c r="H59" s="106"/>
      <c r="I59" s="106"/>
      <c r="J59" s="104"/>
      <c r="K59" s="102"/>
      <c r="L59" s="102"/>
      <c r="M59" s="104"/>
      <c r="N59" s="102"/>
      <c r="O59" s="102"/>
      <c r="P59" s="79"/>
    </row>
    <row r="60" spans="1:16">
      <c r="A60" s="102"/>
      <c r="B60" s="102"/>
      <c r="C60" s="102"/>
      <c r="D60" s="102"/>
      <c r="E60" s="104"/>
      <c r="F60" s="102"/>
      <c r="G60" s="106"/>
      <c r="H60" s="106"/>
      <c r="I60" s="106"/>
      <c r="J60" s="104"/>
      <c r="K60" s="102"/>
      <c r="L60" s="102"/>
      <c r="M60" s="104"/>
      <c r="N60" s="102"/>
      <c r="O60" s="102"/>
      <c r="P60" s="79"/>
    </row>
    <row r="61" spans="1:16">
      <c r="A61" s="102"/>
      <c r="B61" s="102"/>
      <c r="C61" s="102"/>
      <c r="D61" s="102"/>
      <c r="E61" s="104"/>
      <c r="F61" s="102"/>
      <c r="G61" s="106"/>
      <c r="H61" s="106"/>
      <c r="I61" s="106"/>
      <c r="J61" s="104"/>
      <c r="K61" s="102"/>
      <c r="L61" s="102"/>
      <c r="M61" s="104"/>
      <c r="N61" s="102"/>
      <c r="O61" s="102"/>
      <c r="P61" s="79"/>
    </row>
    <row r="62" spans="1:16">
      <c r="A62" s="102"/>
      <c r="B62" s="102"/>
      <c r="C62" s="102"/>
      <c r="D62" s="102"/>
      <c r="E62" s="104"/>
      <c r="F62" s="102"/>
      <c r="G62" s="106"/>
      <c r="H62" s="106"/>
      <c r="I62" s="106"/>
      <c r="J62" s="104"/>
      <c r="K62" s="102"/>
      <c r="L62" s="102"/>
      <c r="M62" s="104"/>
      <c r="N62" s="102"/>
      <c r="O62" s="102"/>
      <c r="P62" s="79"/>
    </row>
    <row r="63" spans="1:16">
      <c r="A63" s="102"/>
      <c r="B63" s="102"/>
      <c r="C63" s="102"/>
      <c r="D63" s="102"/>
      <c r="E63" s="104"/>
      <c r="F63" s="102"/>
      <c r="G63" s="106"/>
      <c r="H63" s="106"/>
      <c r="I63" s="106"/>
      <c r="J63" s="104"/>
      <c r="K63" s="102"/>
      <c r="L63" s="102"/>
      <c r="M63" s="104"/>
      <c r="N63" s="102"/>
      <c r="O63" s="102"/>
      <c r="P63" s="79"/>
    </row>
    <row r="64" spans="1:16">
      <c r="A64" s="102"/>
      <c r="B64" s="102"/>
      <c r="C64" s="102"/>
      <c r="D64" s="102"/>
      <c r="E64" s="104"/>
      <c r="F64" s="102"/>
      <c r="G64" s="106"/>
      <c r="H64" s="106"/>
      <c r="I64" s="106"/>
      <c r="J64" s="104"/>
      <c r="K64" s="102"/>
      <c r="L64" s="102"/>
      <c r="M64" s="104"/>
      <c r="N64" s="102"/>
      <c r="O64" s="102"/>
      <c r="P64" s="79"/>
    </row>
    <row r="65" spans="1:16">
      <c r="A65" s="102"/>
      <c r="B65" s="102"/>
      <c r="C65" s="102"/>
      <c r="D65" s="102"/>
      <c r="E65" s="104"/>
      <c r="F65" s="102"/>
      <c r="G65" s="106"/>
      <c r="H65" s="106"/>
      <c r="I65" s="106"/>
      <c r="J65" s="104"/>
      <c r="K65" s="102"/>
      <c r="L65" s="102"/>
      <c r="M65" s="104"/>
      <c r="N65" s="102"/>
      <c r="O65" s="102"/>
      <c r="P65" s="79"/>
    </row>
    <row r="66" spans="1:16">
      <c r="A66" s="102"/>
      <c r="B66" s="102"/>
      <c r="C66" s="102"/>
      <c r="D66" s="102"/>
      <c r="E66" s="104"/>
      <c r="F66" s="102"/>
      <c r="G66" s="106"/>
      <c r="H66" s="106"/>
      <c r="I66" s="106"/>
      <c r="J66" s="104"/>
      <c r="K66" s="102"/>
      <c r="L66" s="102"/>
      <c r="M66" s="104"/>
      <c r="N66" s="102"/>
      <c r="O66" s="102"/>
      <c r="P66" s="79"/>
    </row>
    <row r="67" spans="1:16">
      <c r="A67" s="102"/>
      <c r="B67" s="102"/>
      <c r="C67" s="102"/>
      <c r="D67" s="102"/>
      <c r="E67" s="104"/>
      <c r="F67" s="102"/>
      <c r="G67" s="106"/>
      <c r="H67" s="106"/>
      <c r="I67" s="106"/>
      <c r="J67" s="104"/>
      <c r="K67" s="102"/>
      <c r="L67" s="102"/>
      <c r="M67" s="104"/>
      <c r="N67" s="102"/>
      <c r="O67" s="102"/>
      <c r="P67" s="79"/>
    </row>
    <row r="68" spans="1:16">
      <c r="A68" s="102"/>
      <c r="B68" s="102"/>
      <c r="C68" s="102"/>
      <c r="D68" s="102"/>
      <c r="E68" s="104"/>
      <c r="F68" s="102"/>
      <c r="G68" s="106"/>
      <c r="H68" s="106"/>
      <c r="I68" s="106"/>
      <c r="J68" s="104"/>
      <c r="K68" s="102"/>
      <c r="L68" s="102"/>
      <c r="M68" s="104"/>
      <c r="N68" s="102"/>
      <c r="O68" s="102"/>
      <c r="P68" s="79"/>
    </row>
    <row r="69" spans="1:16">
      <c r="A69" s="102"/>
      <c r="B69" s="102"/>
      <c r="C69" s="102"/>
      <c r="D69" s="102"/>
      <c r="E69" s="104"/>
      <c r="F69" s="102"/>
      <c r="G69" s="106"/>
      <c r="H69" s="106"/>
      <c r="I69" s="106"/>
      <c r="J69" s="104"/>
      <c r="K69" s="102"/>
      <c r="L69" s="102"/>
      <c r="M69" s="104"/>
      <c r="N69" s="102"/>
      <c r="O69" s="102"/>
      <c r="P69" s="79"/>
    </row>
    <row r="70" spans="1:16">
      <c r="A70" s="102"/>
      <c r="B70" s="102"/>
      <c r="C70" s="102"/>
      <c r="D70" s="102"/>
      <c r="E70" s="104"/>
      <c r="F70" s="102"/>
      <c r="G70" s="106"/>
      <c r="H70" s="106"/>
      <c r="I70" s="106"/>
      <c r="J70" s="104"/>
      <c r="K70" s="102"/>
      <c r="L70" s="102"/>
      <c r="M70" s="104"/>
      <c r="N70" s="102"/>
      <c r="O70" s="102"/>
      <c r="P70" s="79"/>
    </row>
    <row r="71" spans="1:16">
      <c r="A71" s="102"/>
      <c r="B71" s="102"/>
      <c r="C71" s="102"/>
      <c r="D71" s="102"/>
      <c r="E71" s="104"/>
      <c r="F71" s="102"/>
      <c r="G71" s="106"/>
      <c r="H71" s="106"/>
      <c r="I71" s="106"/>
      <c r="J71" s="104"/>
      <c r="K71" s="102"/>
      <c r="L71" s="102"/>
      <c r="M71" s="104"/>
      <c r="N71" s="102"/>
      <c r="O71" s="102"/>
      <c r="P71" s="79"/>
    </row>
    <row r="72" spans="1:16">
      <c r="A72" s="102"/>
      <c r="B72" s="102"/>
      <c r="C72" s="102"/>
      <c r="D72" s="102"/>
      <c r="E72" s="104"/>
      <c r="F72" s="102"/>
      <c r="G72" s="106"/>
      <c r="H72" s="106"/>
      <c r="I72" s="106"/>
      <c r="J72" s="104"/>
      <c r="K72" s="102"/>
      <c r="L72" s="102"/>
      <c r="M72" s="104"/>
      <c r="N72" s="102"/>
      <c r="O72" s="102"/>
      <c r="P72" s="79"/>
    </row>
    <row r="73" spans="1:16">
      <c r="A73" s="102"/>
      <c r="B73" s="102"/>
      <c r="C73" s="102"/>
      <c r="D73" s="102"/>
      <c r="E73" s="104"/>
      <c r="F73" s="102"/>
      <c r="G73" s="106"/>
      <c r="H73" s="106"/>
      <c r="I73" s="106"/>
      <c r="J73" s="104"/>
      <c r="K73" s="102"/>
      <c r="L73" s="102"/>
      <c r="M73" s="104"/>
      <c r="N73" s="102"/>
      <c r="O73" s="102"/>
      <c r="P73" s="79"/>
    </row>
    <row r="74" spans="1:16">
      <c r="A74" s="102"/>
      <c r="B74" s="102"/>
      <c r="C74" s="102"/>
      <c r="D74" s="102"/>
      <c r="E74" s="104"/>
      <c r="F74" s="102"/>
      <c r="G74" s="106"/>
      <c r="H74" s="106"/>
      <c r="I74" s="106"/>
      <c r="J74" s="104"/>
      <c r="K74" s="102"/>
      <c r="L74" s="102"/>
      <c r="M74" s="104"/>
      <c r="N74" s="102"/>
      <c r="O74" s="102"/>
      <c r="P74" s="79"/>
    </row>
    <row r="75" spans="1:16">
      <c r="A75" s="102"/>
      <c r="B75" s="102"/>
      <c r="C75" s="102"/>
      <c r="D75" s="102"/>
      <c r="E75" s="104"/>
      <c r="F75" s="102"/>
      <c r="G75" s="106"/>
      <c r="H75" s="106"/>
      <c r="I75" s="106"/>
      <c r="J75" s="104"/>
      <c r="K75" s="102"/>
      <c r="L75" s="102"/>
      <c r="M75" s="104"/>
      <c r="N75" s="102"/>
      <c r="O75" s="102"/>
      <c r="P75" s="79"/>
    </row>
    <row r="76" spans="1:16">
      <c r="A76" s="102"/>
      <c r="B76" s="102"/>
      <c r="C76" s="102"/>
      <c r="D76" s="102"/>
      <c r="E76" s="104"/>
      <c r="F76" s="102"/>
      <c r="G76" s="106"/>
      <c r="H76" s="106"/>
      <c r="I76" s="106"/>
      <c r="J76" s="104"/>
      <c r="K76" s="102"/>
      <c r="L76" s="102"/>
      <c r="M76" s="104"/>
      <c r="N76" s="102"/>
      <c r="O76" s="102"/>
      <c r="P76" s="79"/>
    </row>
    <row r="77" spans="1:16">
      <c r="A77" s="102"/>
      <c r="B77" s="102"/>
      <c r="C77" s="102"/>
      <c r="D77" s="102"/>
      <c r="E77" s="104"/>
      <c r="F77" s="102"/>
      <c r="G77" s="106"/>
      <c r="H77" s="106"/>
      <c r="I77" s="106"/>
      <c r="J77" s="104"/>
      <c r="K77" s="102"/>
      <c r="L77" s="102"/>
      <c r="M77" s="104"/>
      <c r="N77" s="102"/>
      <c r="O77" s="102"/>
      <c r="P77" s="79"/>
    </row>
    <row r="78" spans="1:16">
      <c r="A78" s="102"/>
      <c r="B78" s="102"/>
      <c r="C78" s="102"/>
      <c r="D78" s="102"/>
      <c r="E78" s="104"/>
      <c r="F78" s="102"/>
      <c r="G78" s="106"/>
      <c r="H78" s="106"/>
      <c r="I78" s="106"/>
      <c r="J78" s="104"/>
      <c r="K78" s="102"/>
      <c r="L78" s="102"/>
      <c r="M78" s="104"/>
      <c r="N78" s="102"/>
      <c r="O78" s="102"/>
      <c r="P78" s="79"/>
    </row>
    <row r="79" spans="1:16">
      <c r="A79" s="102"/>
      <c r="B79" s="102"/>
      <c r="C79" s="102"/>
      <c r="D79" s="102"/>
      <c r="E79" s="104"/>
      <c r="F79" s="102"/>
      <c r="G79" s="106"/>
      <c r="H79" s="106"/>
      <c r="I79" s="106"/>
      <c r="J79" s="104"/>
      <c r="K79" s="102"/>
      <c r="L79" s="102"/>
      <c r="M79" s="104"/>
      <c r="N79" s="102"/>
      <c r="O79" s="102"/>
      <c r="P79" s="79"/>
    </row>
    <row r="80" spans="1:16">
      <c r="A80" s="102"/>
      <c r="B80" s="102"/>
      <c r="C80" s="102"/>
      <c r="D80" s="102"/>
      <c r="E80" s="104"/>
      <c r="F80" s="102"/>
      <c r="G80" s="106"/>
      <c r="H80" s="106"/>
      <c r="I80" s="106"/>
      <c r="J80" s="104"/>
      <c r="K80" s="102"/>
      <c r="L80" s="102"/>
      <c r="M80" s="104"/>
      <c r="N80" s="102"/>
      <c r="O80" s="102"/>
      <c r="P80" s="79"/>
    </row>
    <row r="81" spans="1:16">
      <c r="A81" s="102"/>
      <c r="B81" s="102"/>
      <c r="C81" s="102"/>
      <c r="D81" s="102"/>
      <c r="E81" s="104"/>
      <c r="F81" s="102"/>
      <c r="G81" s="106"/>
      <c r="H81" s="106"/>
      <c r="I81" s="106"/>
      <c r="J81" s="104"/>
      <c r="K81" s="102"/>
      <c r="L81" s="102"/>
      <c r="M81" s="104"/>
      <c r="N81" s="102"/>
      <c r="O81" s="102"/>
      <c r="P81" s="79"/>
    </row>
    <row r="82" spans="1:16">
      <c r="A82" s="102"/>
      <c r="B82" s="102"/>
      <c r="C82" s="102"/>
      <c r="D82" s="102"/>
      <c r="E82" s="104"/>
      <c r="F82" s="102"/>
      <c r="G82" s="106"/>
      <c r="H82" s="106"/>
      <c r="I82" s="106"/>
      <c r="J82" s="104"/>
      <c r="K82" s="102"/>
      <c r="L82" s="102"/>
      <c r="M82" s="104"/>
      <c r="N82" s="102"/>
      <c r="O82" s="102"/>
      <c r="P82" s="79"/>
    </row>
    <row r="83" spans="1:16">
      <c r="A83" s="102"/>
      <c r="B83" s="102"/>
      <c r="C83" s="102"/>
      <c r="D83" s="102"/>
      <c r="E83" s="104"/>
      <c r="F83" s="102"/>
      <c r="G83" s="106"/>
      <c r="H83" s="106"/>
      <c r="I83" s="106"/>
      <c r="J83" s="104"/>
      <c r="K83" s="102"/>
      <c r="L83" s="102"/>
      <c r="M83" s="104"/>
      <c r="N83" s="102"/>
      <c r="O83" s="102"/>
      <c r="P83" s="79"/>
    </row>
    <row r="84" spans="1:16">
      <c r="A84" s="102"/>
      <c r="B84" s="102"/>
      <c r="C84" s="102"/>
      <c r="D84" s="102"/>
      <c r="E84" s="104"/>
      <c r="F84" s="102"/>
      <c r="G84" s="106"/>
      <c r="H84" s="106"/>
      <c r="I84" s="106"/>
      <c r="J84" s="104"/>
      <c r="K84" s="102"/>
      <c r="L84" s="102"/>
      <c r="M84" s="104"/>
      <c r="N84" s="102"/>
      <c r="O84" s="102"/>
      <c r="P84" s="79"/>
    </row>
    <row r="85" spans="1:16">
      <c r="A85" s="102"/>
      <c r="B85" s="102"/>
      <c r="C85" s="102"/>
      <c r="D85" s="102"/>
      <c r="E85" s="104"/>
      <c r="F85" s="102"/>
      <c r="G85" s="106"/>
      <c r="H85" s="106"/>
      <c r="I85" s="106"/>
      <c r="J85" s="104"/>
      <c r="K85" s="102"/>
      <c r="L85" s="102"/>
      <c r="M85" s="104"/>
      <c r="N85" s="102"/>
      <c r="O85" s="102"/>
      <c r="P85" s="79"/>
    </row>
    <row r="86" spans="1:16">
      <c r="A86" s="102"/>
      <c r="B86" s="102"/>
      <c r="C86" s="102"/>
      <c r="D86" s="102"/>
      <c r="E86" s="104"/>
      <c r="F86" s="102"/>
      <c r="G86" s="106"/>
      <c r="H86" s="106"/>
      <c r="I86" s="106"/>
      <c r="J86" s="104"/>
      <c r="K86" s="102"/>
      <c r="L86" s="102"/>
      <c r="M86" s="104"/>
      <c r="N86" s="102"/>
      <c r="O86" s="102"/>
      <c r="P86" s="79"/>
    </row>
    <row r="87" spans="1:16">
      <c r="A87" s="102"/>
      <c r="B87" s="102"/>
      <c r="C87" s="102"/>
      <c r="D87" s="102"/>
      <c r="E87" s="104"/>
      <c r="F87" s="102"/>
      <c r="G87" s="106"/>
      <c r="H87" s="106"/>
      <c r="I87" s="106"/>
      <c r="J87" s="104"/>
      <c r="K87" s="102"/>
      <c r="L87" s="102"/>
      <c r="M87" s="104"/>
      <c r="N87" s="102"/>
      <c r="O87" s="102"/>
      <c r="P87" s="79"/>
    </row>
    <row r="88" spans="1:16">
      <c r="A88" s="102"/>
      <c r="B88" s="102"/>
      <c r="C88" s="102"/>
      <c r="D88" s="102"/>
      <c r="E88" s="104"/>
      <c r="F88" s="102"/>
      <c r="G88" s="106"/>
      <c r="H88" s="106"/>
      <c r="I88" s="106"/>
      <c r="J88" s="104"/>
      <c r="K88" s="102"/>
      <c r="L88" s="102"/>
      <c r="M88" s="104"/>
      <c r="N88" s="102"/>
      <c r="O88" s="102"/>
      <c r="P88" s="79"/>
    </row>
    <row r="89" spans="1:16">
      <c r="A89" s="102"/>
      <c r="B89" s="102"/>
      <c r="C89" s="102"/>
      <c r="D89" s="102"/>
      <c r="E89" s="104"/>
      <c r="F89" s="102"/>
      <c r="G89" s="106"/>
      <c r="H89" s="106"/>
      <c r="I89" s="106"/>
      <c r="J89" s="104"/>
      <c r="K89" s="102"/>
      <c r="L89" s="102"/>
      <c r="M89" s="104"/>
      <c r="N89" s="102"/>
      <c r="O89" s="102"/>
      <c r="P89" s="79"/>
    </row>
    <row r="90" spans="1:16">
      <c r="A90" s="102"/>
      <c r="B90" s="102"/>
      <c r="C90" s="102"/>
      <c r="D90" s="102"/>
      <c r="E90" s="104"/>
      <c r="F90" s="102"/>
      <c r="G90" s="106"/>
      <c r="H90" s="106"/>
      <c r="I90" s="106"/>
      <c r="J90" s="104"/>
      <c r="K90" s="102"/>
      <c r="L90" s="102"/>
      <c r="M90" s="104"/>
      <c r="N90" s="102"/>
      <c r="O90" s="102"/>
      <c r="P90" s="79"/>
    </row>
    <row r="91" spans="1:16">
      <c r="A91" s="102"/>
      <c r="B91" s="102"/>
      <c r="C91" s="102"/>
      <c r="D91" s="102"/>
      <c r="E91" s="104"/>
      <c r="F91" s="102"/>
      <c r="G91" s="106"/>
      <c r="H91" s="106"/>
      <c r="I91" s="106"/>
      <c r="J91" s="104"/>
      <c r="K91" s="102"/>
      <c r="L91" s="102"/>
      <c r="M91" s="104"/>
      <c r="N91" s="102"/>
      <c r="O91" s="102"/>
      <c r="P91" s="79"/>
    </row>
    <row r="92" spans="1:16">
      <c r="A92" s="102"/>
      <c r="B92" s="102"/>
      <c r="C92" s="102"/>
      <c r="D92" s="102"/>
      <c r="E92" s="104"/>
      <c r="F92" s="102"/>
      <c r="G92" s="106"/>
      <c r="H92" s="106"/>
      <c r="I92" s="106"/>
      <c r="J92" s="104"/>
      <c r="K92" s="102"/>
      <c r="L92" s="102"/>
      <c r="M92" s="104"/>
      <c r="N92" s="102"/>
      <c r="O92" s="102"/>
      <c r="P92" s="79"/>
    </row>
    <row r="93" spans="1:16">
      <c r="A93" s="102"/>
      <c r="B93" s="102"/>
      <c r="C93" s="102"/>
      <c r="D93" s="102"/>
      <c r="E93" s="104"/>
      <c r="F93" s="102"/>
      <c r="G93" s="106"/>
      <c r="H93" s="106"/>
      <c r="I93" s="106"/>
      <c r="J93" s="104"/>
      <c r="K93" s="102"/>
      <c r="L93" s="102"/>
      <c r="M93" s="104"/>
      <c r="N93" s="102"/>
      <c r="O93" s="102"/>
      <c r="P93" s="79"/>
    </row>
    <row r="94" spans="1:16">
      <c r="A94" s="102"/>
      <c r="B94" s="102"/>
      <c r="C94" s="102"/>
      <c r="D94" s="102"/>
      <c r="E94" s="104"/>
      <c r="F94" s="102"/>
      <c r="G94" s="106"/>
      <c r="H94" s="106"/>
      <c r="I94" s="106"/>
      <c r="J94" s="104"/>
      <c r="K94" s="102"/>
      <c r="L94" s="102"/>
      <c r="M94" s="104"/>
      <c r="N94" s="102"/>
      <c r="O94" s="102"/>
      <c r="P94" s="79"/>
    </row>
    <row r="95" spans="1:16">
      <c r="A95" s="102"/>
      <c r="B95" s="102"/>
      <c r="C95" s="102"/>
      <c r="D95" s="102"/>
      <c r="E95" s="104"/>
      <c r="F95" s="102"/>
      <c r="G95" s="106"/>
      <c r="H95" s="106"/>
      <c r="I95" s="106"/>
      <c r="J95" s="104"/>
      <c r="K95" s="102"/>
      <c r="L95" s="102"/>
      <c r="M95" s="104"/>
      <c r="N95" s="102"/>
      <c r="O95" s="102"/>
      <c r="P95" s="79"/>
    </row>
    <row r="96" spans="1:16">
      <c r="A96" s="102"/>
      <c r="B96" s="102"/>
      <c r="C96" s="102"/>
      <c r="D96" s="102"/>
      <c r="E96" s="104"/>
      <c r="F96" s="102"/>
      <c r="G96" s="106"/>
      <c r="H96" s="106"/>
      <c r="I96" s="106"/>
      <c r="J96" s="104"/>
      <c r="K96" s="102"/>
      <c r="L96" s="102"/>
      <c r="M96" s="104"/>
      <c r="N96" s="102"/>
      <c r="O96" s="102"/>
      <c r="P96" s="79"/>
    </row>
    <row r="97" spans="1:16">
      <c r="A97" s="102"/>
      <c r="B97" s="102"/>
      <c r="C97" s="102"/>
      <c r="D97" s="102"/>
      <c r="E97" s="104"/>
      <c r="F97" s="102"/>
      <c r="G97" s="106"/>
      <c r="H97" s="106"/>
      <c r="I97" s="106"/>
      <c r="J97" s="104"/>
      <c r="K97" s="102"/>
      <c r="L97" s="102"/>
      <c r="M97" s="104"/>
      <c r="N97" s="102"/>
      <c r="O97" s="102"/>
      <c r="P97" s="79"/>
    </row>
    <row r="98" spans="1:16">
      <c r="A98" s="102"/>
      <c r="B98" s="102"/>
      <c r="C98" s="102"/>
      <c r="D98" s="102"/>
      <c r="E98" s="104"/>
      <c r="F98" s="102"/>
      <c r="G98" s="106"/>
      <c r="H98" s="106"/>
      <c r="I98" s="106"/>
      <c r="J98" s="104"/>
      <c r="K98" s="102"/>
      <c r="L98" s="102"/>
      <c r="M98" s="104"/>
      <c r="N98" s="102"/>
      <c r="O98" s="102"/>
      <c r="P98" s="79"/>
    </row>
    <row r="99" spans="1:16">
      <c r="A99" s="102"/>
      <c r="B99" s="102"/>
      <c r="C99" s="102"/>
      <c r="D99" s="102"/>
      <c r="E99" s="104"/>
      <c r="F99" s="102"/>
      <c r="G99" s="106"/>
      <c r="H99" s="106"/>
      <c r="I99" s="106"/>
      <c r="J99" s="104"/>
      <c r="K99" s="102"/>
      <c r="L99" s="102"/>
      <c r="M99" s="104"/>
      <c r="N99" s="102"/>
      <c r="O99" s="102"/>
      <c r="P99" s="79"/>
    </row>
    <row r="100" spans="1:16">
      <c r="A100" s="102"/>
      <c r="B100" s="102"/>
      <c r="C100" s="102"/>
      <c r="D100" s="102"/>
      <c r="E100" s="104"/>
      <c r="F100" s="102"/>
      <c r="G100" s="106"/>
      <c r="H100" s="106"/>
      <c r="I100" s="106"/>
      <c r="J100" s="104"/>
      <c r="K100" s="102"/>
      <c r="L100" s="102"/>
      <c r="M100" s="104"/>
      <c r="N100" s="102"/>
      <c r="O100" s="102"/>
      <c r="P100" s="79"/>
    </row>
    <row r="101" spans="1:16">
      <c r="A101" s="80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  <c r="O101" s="82"/>
      <c r="P101" s="82"/>
    </row>
  </sheetData>
  <sheetProtection algorithmName="SHA-512" hashValue="qK4aCFePTOAKHF1BgBUCIO9AWMkIzdFdikWtVTrztSDtrrX3RcIO4mD004H7zdsI2iOVrHjhq1sfvLOBenD1XA==" saltValue="SVXfAVv/nmp6NqcaFd0t+w==" spinCount="100000" sheet="1" selectLockedCells="1"/>
  <mergeCells count="2">
    <mergeCell ref="A5:N5"/>
    <mergeCell ref="A1:N1"/>
  </mergeCells>
  <conditionalFormatting sqref="G7:I100">
    <cfRule type="expression" dxfId="14" priority="1">
      <formula>OR(IF(CruiseShipIndicator=YesEN,TRUE,FALSE),IF(CruiseShipIndicator=YesBG,TRUE,FALSE))</formula>
    </cfRule>
  </conditionalFormatting>
  <dataValidations count="7">
    <dataValidation type="date" allowBlank="1" showInputMessage="1" showErrorMessage="1" errorTitle="Data format error" error="Enter valid date" sqref="J7:J100 E7:E100 M7:M100">
      <formula1>1</formula1>
      <formula2>401769</formula2>
    </dataValidation>
    <dataValidation type="list" allowBlank="1" showInputMessage="1" showErrorMessage="1" errorTitle="Грешка в данните" error="Въведете валидна стойност от списъка" sqref="C7:C100">
      <formula1>IF(Language="bg",N_PersonGender_Description,N_PersonGender_DescriptionEN)</formula1>
    </dataValidation>
    <dataValidation type="list" allowBlank="1" showInputMessage="1" showErrorMessage="1" errorTitle="Грешка в данните" error="Въведете валидна стойност от списъка" sqref="D7:D100">
      <formula1>IF(Language="bg",N_CountryCode_Description,N_CountryCode_DescriptionEN)</formula1>
    </dataValidation>
    <dataValidation type="list" allowBlank="1" showInputMessage="1" showErrorMessage="1" errorTitle="Грешка в данните" error="Въведете валидна стойност от списъка" sqref="K7:K100">
      <formula1>IF(Language="bg",N_IDDocumentType_Description,N_IDDocumentType_DescriptionEN)</formula1>
    </dataValidation>
    <dataValidation allowBlank="1" showInputMessage="1" showErrorMessage="1" promptTitle="Enter port Code or Name" prompt="Enter valid port code (5 digits LOCODE) or name in English" sqref="G7:H100"/>
    <dataValidation type="list" allowBlank="1" showErrorMessage="1" promptTitle="Enter port Code or Name" prompt="Enter valid port code (5 digits LOCODE) or name in English" sqref="I7:I100">
      <formula1>IF(Language="bg",N_YesNo_Description,N_YesNo_DescriptionEN)</formula1>
    </dataValidation>
    <dataValidation type="list" allowBlank="1" showInputMessage="1" showErrorMessage="1" sqref="O7:O100">
      <formula1>IF(Language="bg",N_CountryCode_Description,N_CountryCode_DescriptionEN)</formula1>
    </dataValidation>
  </dataValidations>
  <pageMargins left="0.7" right="0.7" top="0.75" bottom="0.75" header="0.3" footer="0.3"/>
  <pageSetup paperSize="9" orientation="portrait" verticalDpi="597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00" r:id="rId4" name="Check Box 8">
              <controlPr locked="0" defaultSize="0" autoFill="0" autoLine="0" autoPict="0">
                <anchor moveWithCells="1">
                  <from>
                    <xdr:col>1</xdr:col>
                    <xdr:colOff>28575</xdr:colOff>
                    <xdr:row>1</xdr:row>
                    <xdr:rowOff>28575</xdr:rowOff>
                  </from>
                  <to>
                    <xdr:col>1</xdr:col>
                    <xdr:colOff>2009775</xdr:colOff>
                    <xdr:row>1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C3"/>
  <sheetViews>
    <sheetView workbookViewId="0">
      <selection activeCell="B2" sqref="B2"/>
    </sheetView>
  </sheetViews>
  <sheetFormatPr defaultRowHeight="15"/>
  <cols>
    <col min="2" max="2" width="16.28515625" customWidth="1"/>
    <col min="3" max="3" width="15.7109375" customWidth="1"/>
  </cols>
  <sheetData>
    <row r="1" spans="1:3">
      <c r="A1" s="4" t="s">
        <v>1058</v>
      </c>
      <c r="B1" t="s">
        <v>763</v>
      </c>
      <c r="C1" t="s">
        <v>762</v>
      </c>
    </row>
    <row r="2" spans="1:3">
      <c r="A2" t="b">
        <v>1</v>
      </c>
      <c r="B2" t="s">
        <v>1056</v>
      </c>
      <c r="C2" t="s">
        <v>1050</v>
      </c>
    </row>
    <row r="3" spans="1:3">
      <c r="A3" s="9" t="b">
        <v>0</v>
      </c>
      <c r="B3" t="s">
        <v>1057</v>
      </c>
      <c r="C3" t="s">
        <v>1051</v>
      </c>
    </row>
  </sheetData>
  <sheetProtection algorithmName="SHA-512" hashValue="pUg4KjzcY6g3a8XHLQFS3fZITmz/dlcA9DWh9vDJTTbiF6wRZ2RsIZ6f6Tpp1ixPXMTvysPHxMG2Preb1pit6g==" saltValue="oqxY+rk2xgZpZkC5xlkFYw==" spinCount="100000" sheet="1" objects="1" scenarios="1"/>
  <pageMargins left="0.7" right="0.7" top="0.75" bottom="0.75" header="0.3" footer="0.3"/>
  <pageSetup paperSize="9" orientation="portrait" verticalDpi="597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39</vt:i4>
      </vt:variant>
      <vt:variant>
        <vt:lpstr>Named Ranges</vt:lpstr>
      </vt:variant>
      <vt:variant>
        <vt:i4>205</vt:i4>
      </vt:variant>
    </vt:vector>
  </HeadingPairs>
  <TitlesOfParts>
    <vt:vector size="244" baseType="lpstr">
      <vt:lpstr>Ship</vt:lpstr>
      <vt:lpstr>Port</vt:lpstr>
      <vt:lpstr>Cargo</vt:lpstr>
      <vt:lpstr>DPG</vt:lpstr>
      <vt:lpstr>Ship Store</vt:lpstr>
      <vt:lpstr>Waste Disposal</vt:lpstr>
      <vt:lpstr>Crew</vt:lpstr>
      <vt:lpstr>Passengers</vt:lpstr>
      <vt:lpstr>_N_YesNo</vt:lpstr>
      <vt:lpstr>_N_SanitationControlType</vt:lpstr>
      <vt:lpstr>_N_IDDocumentType</vt:lpstr>
      <vt:lpstr>_N_RankOfRating</vt:lpstr>
      <vt:lpstr>_N_PersonGender</vt:lpstr>
      <vt:lpstr>_N_SecurityLevel</vt:lpstr>
      <vt:lpstr>_N_ISSCType</vt:lpstr>
      <vt:lpstr>_N_ISSCIssuerType</vt:lpstr>
      <vt:lpstr>_N_BallastWaterMeasurement</vt:lpstr>
      <vt:lpstr>_N_BallastWaterExchangeMethods</vt:lpstr>
      <vt:lpstr>_N_FacilityOperator</vt:lpstr>
      <vt:lpstr>_N_WasteOperator</vt:lpstr>
      <vt:lpstr>_N_WasteType</vt:lpstr>
      <vt:lpstr>_N_WasteDelivery</vt:lpstr>
      <vt:lpstr>_N_INFShipClass</vt:lpstr>
      <vt:lpstr>_N_ShipType</vt:lpstr>
      <vt:lpstr>_PortFacility</vt:lpstr>
      <vt:lpstr>_N_CountryCode</vt:lpstr>
      <vt:lpstr>Settings</vt:lpstr>
      <vt:lpstr>_N_PurposeCall</vt:lpstr>
      <vt:lpstr>_N_CommodityItemClassification</vt:lpstr>
      <vt:lpstr>_N_CargoHandlingType</vt:lpstr>
      <vt:lpstr>_N_MARPOLPollution</vt:lpstr>
      <vt:lpstr>_N_IMOHazardClass</vt:lpstr>
      <vt:lpstr>_N_DGClassification</vt:lpstr>
      <vt:lpstr>_N_CargoType</vt:lpstr>
      <vt:lpstr>_N_BunkerType</vt:lpstr>
      <vt:lpstr>_N_PackingGroup</vt:lpstr>
      <vt:lpstr>_N_PackageType</vt:lpstr>
      <vt:lpstr>_N_WeightMeasurement</vt:lpstr>
      <vt:lpstr>_N_WasteDisposalMeasure</vt:lpstr>
      <vt:lpstr>Port!AdditionalRemarks</vt:lpstr>
      <vt:lpstr>Cabotage</vt:lpstr>
      <vt:lpstr>Ship!CallSign</vt:lpstr>
      <vt:lpstr>Cargo!CargoItems</vt:lpstr>
      <vt:lpstr>Cargo!CargoItems.CargoHandlingType</vt:lpstr>
      <vt:lpstr>Cargo!CargoItems.GrossWeight</vt:lpstr>
      <vt:lpstr>Cargo!CargoItems.GrossWeightMeasurement</vt:lpstr>
      <vt:lpstr>Cargo!CargoItems.HSCode</vt:lpstr>
      <vt:lpstr>Cargo!CargoItems.NumberOfPackages</vt:lpstr>
      <vt:lpstr>Cargo!CargoItems.PortOfDischargePortID</vt:lpstr>
      <vt:lpstr>Cargo!CargoItems.PortOfLoadingPortID</vt:lpstr>
      <vt:lpstr>Cargo!CargoItems.ShippingMarks</vt:lpstr>
      <vt:lpstr>Cargo!CargoItems.TextualReference</vt:lpstr>
      <vt:lpstr>Cargo!CargoItems.TypeOfPackage</vt:lpstr>
      <vt:lpstr>Ship!CertificateIssueDate</vt:lpstr>
      <vt:lpstr>Ship!CertificateIssuePortID</vt:lpstr>
      <vt:lpstr>Ship!CertificateNumber</vt:lpstr>
      <vt:lpstr>Ship!Comment</vt:lpstr>
      <vt:lpstr>Crew!Crew</vt:lpstr>
      <vt:lpstr>Crew!Crew.CrewEffects1</vt:lpstr>
      <vt:lpstr>Crew!Crew.DateOfBirth</vt:lpstr>
      <vt:lpstr>Crew!Crew.FamilyName</vt:lpstr>
      <vt:lpstr>Crew!Crew.Gender</vt:lpstr>
      <vt:lpstr>Crew!Crew.GivenName</vt:lpstr>
      <vt:lpstr>Crew.IDDocumentCountry</vt:lpstr>
      <vt:lpstr>Crew!Crew.IDDocumentExpiryDate</vt:lpstr>
      <vt:lpstr>Crew!Crew.IDDocumentNumber</vt:lpstr>
      <vt:lpstr>Crew!Crew.IDDocumentType</vt:lpstr>
      <vt:lpstr>Crew!Crew.MasterIndicator</vt:lpstr>
      <vt:lpstr>Crew!Crew.Nationality</vt:lpstr>
      <vt:lpstr>Crew!Crew.PlaceOfBirth</vt:lpstr>
      <vt:lpstr>Crew!Crew.RankOfRating</vt:lpstr>
      <vt:lpstr>Crew!Crew.VisaResidencePermitExpiryDate</vt:lpstr>
      <vt:lpstr>Crew!Crew.VisaResidencePermitNumber</vt:lpstr>
      <vt:lpstr>Port!Cruises</vt:lpstr>
      <vt:lpstr>Port!Cruises.CruisePortID</vt:lpstr>
      <vt:lpstr>Port!Cruises.PortETA</vt:lpstr>
      <vt:lpstr>Cargo!CruiseShipIndicator</vt:lpstr>
      <vt:lpstr>DPG!CruiseShipIndicator</vt:lpstr>
      <vt:lpstr>Passengers!CruiseShipIndicator</vt:lpstr>
      <vt:lpstr>Port!CruiseShipIndicator</vt:lpstr>
      <vt:lpstr>Settings!Date</vt:lpstr>
      <vt:lpstr>DPG!DPGItems</vt:lpstr>
      <vt:lpstr>DPG!DPGItems.AdditionalInformation</vt:lpstr>
      <vt:lpstr>DPG!DPGItems.BookingReference</vt:lpstr>
      <vt:lpstr>DPG!DPGItems.DGClassificationType</vt:lpstr>
      <vt:lpstr>DPG!DPGItems.DischargePortID</vt:lpstr>
      <vt:lpstr>DPG!DPGItems.DPGItemSubsidiaryRisk</vt:lpstr>
      <vt:lpstr>DPG!DPGItems.EmS</vt:lpstr>
      <vt:lpstr>DPG!DPGItems.FlashPoint</vt:lpstr>
      <vt:lpstr>DPG!DPGItems.GrossWeight</vt:lpstr>
      <vt:lpstr>DPG!DPGItems.GrossWeightMeasurement</vt:lpstr>
      <vt:lpstr>DPG!DPGItems.IMOHazardClass</vt:lpstr>
      <vt:lpstr>DPG!DPGItems.LoadingPortID</vt:lpstr>
      <vt:lpstr>DPG!DPGItems.MARPOLPollutionCode</vt:lpstr>
      <vt:lpstr>DPG!DPGItems.NetWeight</vt:lpstr>
      <vt:lpstr>DPG!DPGItems.NetWeightMeasurement</vt:lpstr>
      <vt:lpstr>DPG!DPGItems.NumberOfPackages</vt:lpstr>
      <vt:lpstr>DPG!DPGItems.PackingGroup</vt:lpstr>
      <vt:lpstr>DPG!DPGItems.ShippingMarks</vt:lpstr>
      <vt:lpstr>DPG!DPGItems.StowagePosition</vt:lpstr>
      <vt:lpstr>DPG!DPGItems.TextualReference</vt:lpstr>
      <vt:lpstr>DPG!DPGItems.TransportDocument</vt:lpstr>
      <vt:lpstr>DPG!DPGItems.TransportUnit</vt:lpstr>
      <vt:lpstr>DPG!DPGItems.TypeOfPackage</vt:lpstr>
      <vt:lpstr>DPG!DPGItems.UNNumber</vt:lpstr>
      <vt:lpstr>Port!DPGOnBoard</vt:lpstr>
      <vt:lpstr>DPG!Email</vt:lpstr>
      <vt:lpstr>Cargo!EUFirstPortOfArrivalETA</vt:lpstr>
      <vt:lpstr>Cargo!EUFirstPortOfArrivalPortID</vt:lpstr>
      <vt:lpstr>ExpectedUnberthingDateTime</vt:lpstr>
      <vt:lpstr>DPG!FamilyName</vt:lpstr>
      <vt:lpstr>DPG!Fax</vt:lpstr>
      <vt:lpstr>Ship!FlagState</vt:lpstr>
      <vt:lpstr>Port!GeneralDescriptionCargoOnBoard</vt:lpstr>
      <vt:lpstr>DPG!GivenName</vt:lpstr>
      <vt:lpstr>Ship!GrossTonnage</vt:lpstr>
      <vt:lpstr>Settings!Hash</vt:lpstr>
      <vt:lpstr>Ship!IMOCompanyIdentificationNumber</vt:lpstr>
      <vt:lpstr>Ship!IMONumber</vt:lpstr>
      <vt:lpstr>Ship!INFShipClass</vt:lpstr>
      <vt:lpstr>Ship!InmarsatNumbers</vt:lpstr>
      <vt:lpstr>Ship!InmarsatNumbers.InmarsatDescription</vt:lpstr>
      <vt:lpstr>Ship!InmarsatNumbers.InmarsatNumber</vt:lpstr>
      <vt:lpstr>Language</vt:lpstr>
      <vt:lpstr>DPG!Location</vt:lpstr>
      <vt:lpstr>Ship!MMSINumber</vt:lpstr>
      <vt:lpstr>N_BallastWaterExchangeMethods_Description</vt:lpstr>
      <vt:lpstr>N_BallastWaterExchangeMethods_DescriptionEN</vt:lpstr>
      <vt:lpstr>N_BallastWaterMeasurement_Description</vt:lpstr>
      <vt:lpstr>N_BallastWaterMeasurement_DescriptionEN</vt:lpstr>
      <vt:lpstr>N_BunkerType_Description</vt:lpstr>
      <vt:lpstr>N_BunkerType_DescriptionEN</vt:lpstr>
      <vt:lpstr>N_CargoHandlingType_Description</vt:lpstr>
      <vt:lpstr>N_CargoHandlingType_DescriptionEN</vt:lpstr>
      <vt:lpstr>N_CargoType_Description</vt:lpstr>
      <vt:lpstr>N_CargoType_DescriptionEN</vt:lpstr>
      <vt:lpstr>N_CommodityItemClassification_Description</vt:lpstr>
      <vt:lpstr>N_CommodityItemClassification_DescriptionEN</vt:lpstr>
      <vt:lpstr>N_CountryCode_Description</vt:lpstr>
      <vt:lpstr>N_CountryCode_DescriptionEN</vt:lpstr>
      <vt:lpstr>N_DGClassification_Description</vt:lpstr>
      <vt:lpstr>N_DGClassification_DescriptionEN</vt:lpstr>
      <vt:lpstr>N_FacilityOperator_Description</vt:lpstr>
      <vt:lpstr>N_FacilityOperator_DescriptionEN</vt:lpstr>
      <vt:lpstr>N_IDDocumentType_Description</vt:lpstr>
      <vt:lpstr>N_IDDocumentType_DescriptionEN</vt:lpstr>
      <vt:lpstr>N_IMOHazardClass_Description</vt:lpstr>
      <vt:lpstr>N_IMOHazardClass_DescriptionEN</vt:lpstr>
      <vt:lpstr>N_INFShipClass_Description</vt:lpstr>
      <vt:lpstr>N_INFShipClass_DescriptionEN</vt:lpstr>
      <vt:lpstr>N_ISSCIssuerType_Description</vt:lpstr>
      <vt:lpstr>N_ISSCIssuerType_DescriptionEN</vt:lpstr>
      <vt:lpstr>N_ISSCType_Description</vt:lpstr>
      <vt:lpstr>N_ISSCType_DescriptionEN</vt:lpstr>
      <vt:lpstr>N_MARPOLPollution_Description</vt:lpstr>
      <vt:lpstr>N_MARPOLPollution_DescriptionEN</vt:lpstr>
      <vt:lpstr>N_PackageType_Description</vt:lpstr>
      <vt:lpstr>N_PackageType_DescriptionEN</vt:lpstr>
      <vt:lpstr>N_PackingGroup_Description</vt:lpstr>
      <vt:lpstr>N_PackingGroup_DescriptionEN</vt:lpstr>
      <vt:lpstr>N_PersonGender_Description</vt:lpstr>
      <vt:lpstr>N_PersonGender_DescriptionEN</vt:lpstr>
      <vt:lpstr>N_PurposeCall_Description</vt:lpstr>
      <vt:lpstr>N_PurposeCall_DescriptionEN</vt:lpstr>
      <vt:lpstr>N_RankOfRating_Description</vt:lpstr>
      <vt:lpstr>N_RankOfRating_DescriptionEN</vt:lpstr>
      <vt:lpstr>N_SanitationControlType_Description</vt:lpstr>
      <vt:lpstr>N_SanitationControlType_DescriptionEN</vt:lpstr>
      <vt:lpstr>N_SecurityLevel_Description</vt:lpstr>
      <vt:lpstr>N_SecurityLevel_DescriptionEN</vt:lpstr>
      <vt:lpstr>N_ShipType_Description</vt:lpstr>
      <vt:lpstr>N_ShipType_DescriptionEN</vt:lpstr>
      <vt:lpstr>N_WasteDelivery_Description</vt:lpstr>
      <vt:lpstr>N_WasteDelivery_DescriptionEN</vt:lpstr>
      <vt:lpstr>N_WasteDisposalMeasure_Description</vt:lpstr>
      <vt:lpstr>N_WasteDisposalMeasure_DescriptionEN</vt:lpstr>
      <vt:lpstr>N_WasteOperator_Description</vt:lpstr>
      <vt:lpstr>N_WasteOperator_DescriptionEN</vt:lpstr>
      <vt:lpstr>N_WasteType_Description</vt:lpstr>
      <vt:lpstr>N_WasteType_DescriptionEN</vt:lpstr>
      <vt:lpstr>N_WeightMeasurement_Description</vt:lpstr>
      <vt:lpstr>N_WeightMeasurement_DescriptionEN</vt:lpstr>
      <vt:lpstr>N_YesNo_Description</vt:lpstr>
      <vt:lpstr>N_YesNo_DescriptionEN</vt:lpstr>
      <vt:lpstr>Ship!NameOfShip</vt:lpstr>
      <vt:lpstr>Ship!NetTonnage</vt:lpstr>
      <vt:lpstr>Port!NextPortETA</vt:lpstr>
      <vt:lpstr>Port!NextPortID</vt:lpstr>
      <vt:lpstr>Passengers!Passengers</vt:lpstr>
      <vt:lpstr>Passengers!Passengers.DateOfBirth</vt:lpstr>
      <vt:lpstr>Passengers!Passengers.DisembarkationPortID</vt:lpstr>
      <vt:lpstr>Passengers!Passengers.EmbarkationPortID</vt:lpstr>
      <vt:lpstr>Passengers!Passengers.FamilyName</vt:lpstr>
      <vt:lpstr>Passengers!Passengers.Gender</vt:lpstr>
      <vt:lpstr>Passengers!Passengers.GivenName</vt:lpstr>
      <vt:lpstr>Passengers.IDDocumentCountry</vt:lpstr>
      <vt:lpstr>Passengers!Passengers.IDDocumentExpiryDate</vt:lpstr>
      <vt:lpstr>Passengers!Passengers.IDDocumentNumber</vt:lpstr>
      <vt:lpstr>Passengers!Passengers.IDDocumentType</vt:lpstr>
      <vt:lpstr>Passengers!Passengers.Nationality</vt:lpstr>
      <vt:lpstr>Passengers!Passengers.PlaceOfBirth</vt:lpstr>
      <vt:lpstr>Passengers!Passengers.TransitIndicator</vt:lpstr>
      <vt:lpstr>Passengers!Passengers.VisaResidencePermitExpiryDate</vt:lpstr>
      <vt:lpstr>Passengers!Passengers.VisaResidencePermitNumber</vt:lpstr>
      <vt:lpstr>DPG!Phone</vt:lpstr>
      <vt:lpstr>Port!PortETD</vt:lpstr>
      <vt:lpstr>PortFacility_Name</vt:lpstr>
      <vt:lpstr>PortFacility_NameEN</vt:lpstr>
      <vt:lpstr>Port!PortFacilityID</vt:lpstr>
      <vt:lpstr>PortFacilityNameEN</vt:lpstr>
      <vt:lpstr>Port!PortID</vt:lpstr>
      <vt:lpstr>Ship!ReducedGrossTonnage</vt:lpstr>
      <vt:lpstr>ShipStore</vt:lpstr>
      <vt:lpstr>ShipStore.BunkerType</vt:lpstr>
      <vt:lpstr>ShipStore.LocationOnBoard</vt:lpstr>
      <vt:lpstr>ShipStore.OfficialUse</vt:lpstr>
      <vt:lpstr>ShipStore.StoreItemName</vt:lpstr>
      <vt:lpstr>ShipStore.StoreItemQTYUnit</vt:lpstr>
      <vt:lpstr>ShipStore.StoreItemQuantity</vt:lpstr>
      <vt:lpstr>Passengers!StowawaysIndicator</vt:lpstr>
      <vt:lpstr>Ship!TypeOfShip</vt:lpstr>
      <vt:lpstr>DPG!URL</vt:lpstr>
      <vt:lpstr>Settings!Version</vt:lpstr>
      <vt:lpstr>VesselCompany</vt:lpstr>
      <vt:lpstr>Ship!VesselDeadWeight</vt:lpstr>
      <vt:lpstr>Ship!VesselDraughtLevelAft</vt:lpstr>
      <vt:lpstr>Ship!VesselDraughtLevelFor</vt:lpstr>
      <vt:lpstr>Ship!VesselLength</vt:lpstr>
      <vt:lpstr>Ship!VesselLengthOverAll</vt:lpstr>
      <vt:lpstr>Ship!VesselManoeuvringSpeed</vt:lpstr>
      <vt:lpstr>Ship!VesselSummerDraught</vt:lpstr>
      <vt:lpstr>Ship!VesselWidth</vt:lpstr>
      <vt:lpstr>Port!VoyageNumber</vt:lpstr>
      <vt:lpstr>'Waste Disposal'!WasteDisposal</vt:lpstr>
      <vt:lpstr>'Waste Disposal'!WasteDisposal.DisposalDate</vt:lpstr>
      <vt:lpstr>WasteDisposal.DisposalDateTo</vt:lpstr>
      <vt:lpstr>WasteDisposal.FacilityOperatorCode</vt:lpstr>
      <vt:lpstr>'Waste Disposal'!WasteDisposal.WasteDisposalMeasureType</vt:lpstr>
      <vt:lpstr>WasteDisposal.WasteOperator</vt:lpstr>
      <vt:lpstr>WasteDisposal.WasteOperatorCode</vt:lpstr>
      <vt:lpstr>'Waste Disposal'!WasteDisposal.WasteQuantity</vt:lpstr>
      <vt:lpstr>'Waste Disposal'!WasteDisposal.WasteType</vt:lpstr>
      <vt:lpstr>YesBG</vt:lpstr>
      <vt:lpstr>YesEN</vt:lpstr>
    </vt:vector>
  </TitlesOfParts>
  <Company>TechnoLogica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 Hristov Georgiev</dc:creator>
  <cp:lastModifiedBy>Ivan Simeonov</cp:lastModifiedBy>
  <cp:lastPrinted>2014-10-13T14:48:20Z</cp:lastPrinted>
  <dcterms:created xsi:type="dcterms:W3CDTF">2014-07-08T12:27:50Z</dcterms:created>
  <dcterms:modified xsi:type="dcterms:W3CDTF">2022-12-28T13:00:57Z</dcterms:modified>
</cp:coreProperties>
</file>