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/>
  <bookViews>
    <workbookView xWindow="65416" yWindow="65416" windowWidth="24240" windowHeight="13140" activeTab="0"/>
  </bookViews>
  <sheets>
    <sheet name="Obob KSS_planetarium_MI02042019" sheetId="2" r:id="rId1"/>
  </sheets>
  <definedNames>
    <definedName name="_xlnm.Print_Area" localSheetId="0">'Obob KSS_planetarium_MI02042019'!$A$1:$F$317</definedName>
  </definedNames>
  <calcPr calcId="181029"/>
  <extLst/>
</workbook>
</file>

<file path=xl/sharedStrings.xml><?xml version="1.0" encoding="utf-8"?>
<sst xmlns="http://schemas.openxmlformats.org/spreadsheetml/2006/main" count="861" uniqueCount="558">
  <si>
    <t>КОЛИЧЕСТВЕНО-СТОЙНОСТНА СМЕТКА</t>
  </si>
  <si>
    <t>№ по ред</t>
  </si>
  <si>
    <t>Наименование на видовете СМР</t>
  </si>
  <si>
    <t>Ед.мя-
рка</t>
  </si>
  <si>
    <t>Коли-
чество</t>
  </si>
  <si>
    <t>6=4х5</t>
  </si>
  <si>
    <t xml:space="preserve">Бластиране до клас Sa 2 ½ по SIS 055900-88 (ISO ЕN 8501-1:2007). </t>
  </si>
  <si>
    <t>м2</t>
  </si>
  <si>
    <t>ОБЕЗПРАШАВАНЕ МЕТАЛНИ ПОВЪРХНОСТИ</t>
  </si>
  <si>
    <t>ОБЕЗМАСЛЯВАНЕ</t>
  </si>
  <si>
    <t>Горещото поцинковане трябва да отговаря на последното издание на следните Европейски Стандарти:  ISO 1459;  ISO 1460;  ISO 1461;  NEN 1275.</t>
  </si>
  <si>
    <t>Транспортни разходи и механизация</t>
  </si>
  <si>
    <t xml:space="preserve">РАЗБИВАНЕ СЪЩ. НАСТИЛКА </t>
  </si>
  <si>
    <t>м3</t>
  </si>
  <si>
    <t>НАТОВАРВАНЕ ОТПАДЪЦИ</t>
  </si>
  <si>
    <t>ПРЕВОЗ ОТПАДЪЦИ</t>
  </si>
  <si>
    <t xml:space="preserve">ИЗКОП - РЪЧЕН 10% </t>
  </si>
  <si>
    <t>ИЗКОП - МЕХАНИЗИРАН 90%</t>
  </si>
  <si>
    <t>ПРЕВОЗ ЗЕМНИ МАСИ НА ДЕПО</t>
  </si>
  <si>
    <t>ОБРАТЕН НАСИП ЗЕМНИ МАСИ - РЪЧЕН</t>
  </si>
  <si>
    <t>ОБРАТЕН НАСИП ЗЕМНИ МАСИ - МЕХАНИЗИРАН</t>
  </si>
  <si>
    <t>УПЛЪТНЯВАНЕ ЗЕМНИ МАСИ С РЪЧНА ТРАМБОВКА</t>
  </si>
  <si>
    <t>ПОДЛИВКА НЕСВИВАЕМА</t>
  </si>
  <si>
    <t>КОФРАЖ ОБИКНОВЕНА  СЛОЖНОСТ-ЗА ФУНДАМЕНТИ</t>
  </si>
  <si>
    <t>Сглобяем стоманобетонов капак за канал за въздуховоди</t>
  </si>
  <si>
    <t>Хидроизолация върху бетонови повърхности</t>
  </si>
  <si>
    <t>Армировка В500В за фундамент и канал за въздуховод</t>
  </si>
  <si>
    <t>кг</t>
  </si>
  <si>
    <t>Кофражни работи входни стълби</t>
  </si>
  <si>
    <t>Кофражни работи рампа</t>
  </si>
  <si>
    <t>Армировка В500В за входни стълби и рампа</t>
  </si>
  <si>
    <t>ЛТ50 0.6мм ламарина за бетонова площадка върху стоманена конструкция за трибуни и входна площадка</t>
  </si>
  <si>
    <t>бр.</t>
  </si>
  <si>
    <t>Лек бетон за оформяне на стъпалата на трибуната</t>
  </si>
  <si>
    <t>Армировка В500В за трибуни и входна площадка</t>
  </si>
  <si>
    <t>Анкерни устройства и закладни части S235</t>
  </si>
  <si>
    <t>Анкерни устройства и закладни части Неръждаема стомана</t>
  </si>
  <si>
    <t>Шлайфане на стъклопласт</t>
  </si>
  <si>
    <t>2</t>
  </si>
  <si>
    <t>Част "Архитектура"</t>
  </si>
  <si>
    <t>2.1</t>
  </si>
  <si>
    <t>Замазки и настилки</t>
  </si>
  <si>
    <t>2.1.1</t>
  </si>
  <si>
    <t>Направа на свързваща циментова замазка 5 см</t>
  </si>
  <si>
    <t>2.1.2</t>
  </si>
  <si>
    <t xml:space="preserve">Направа на саморазливна изравнителна замазка </t>
  </si>
  <si>
    <t>Доставка и монтаж на иглонабит мокет от рулонен тип  за хоризонтални подови площи, чела на стъпала  и смяна на хориз. нива в залата:
 - с високи показатели за износоустойчивост;
 - със звукова редукция мин 22 dB;
 - с лесна поддръжка, подходящ за обществени зони. 
Цвят по избор на проектанта.</t>
  </si>
  <si>
    <t xml:space="preserve">Доставка и монтаж на ръбохранители за стъпала и смяна на хориз.нива на пода в залата </t>
  </si>
  <si>
    <t>м</t>
  </si>
  <si>
    <t>Доставка и монтаж на хетерогенна винилова настилка по под на входно пространство зала и около стъпалата от К+0.00 до К+2.01 и в зоната на управление на К+2.22:
   - изградена от няколко слоя: горен от полиуретан  деб. от 0.55 до 1мм; среден слой-PVC и долен-основа от компресирани и импрегнирани стъклени фибри за гъвкавост на настилката; 
  -редукция на шум мин. 18 dB;
  -клас на износоустойчивост 34-43; според ЕС клас на негоримост Wfl и клас за димоотделяне s1. 
  Цвят по избор на проектанта.</t>
  </si>
  <si>
    <t>Доставка и полагане на релефен мразоустойчив гранитогрес(на циментово лепило и изравнителна замазка)  по външни входни стъпала и площадка и рампа за инвалиди:
 -коефициент на триене (хлъзгавост) R9 подходящ за входни зони и стълби;
 - клас на износоустойчивост-умерено тежък трафик PEI 4</t>
  </si>
  <si>
    <t>Доставка и полагане на релефен мразоустойчив гранитогрес (на циментово лепило и изравнителна замазка) по външна рампа за инвалиди:
-коефициент на триене (хлъзгавост) R9 подходящ за входни зони и стълби;
- клас на износоустойчивост-умерено тежък трафик PEI 5</t>
  </si>
  <si>
    <t>2.2</t>
  </si>
  <si>
    <t>Сухо строителство-стени и тавани</t>
  </si>
  <si>
    <t>2.2.1</t>
  </si>
  <si>
    <t>Доставка и монтаж на текстилен звукопоглъщащ и акустичен панел за монтаж на стена, с минимум 30мм дебелина, с лесна поддръжка подходящ за обществени зони, с цвят по избор на проектанта.</t>
  </si>
  <si>
    <t>2.2.2</t>
  </si>
  <si>
    <t>Доставка и монтаж на звукопоглъщащ и акустичен окачен таван   в зала около прожекционния екран купол, от перфорирани гипскартонени плоскости с дебелина минимум 12.5мм</t>
  </si>
  <si>
    <t>Изолации</t>
  </si>
  <si>
    <t>2.3.1</t>
  </si>
  <si>
    <t xml:space="preserve">Доставка и монтаж на топлоизолация каменна вата по външна стоманена обвивка:
 - d=14 см с рабицова мрежа и черен воал;
 - коефициент на топлопроводност λ = 0.041 W/mK, за плътност 75-80 кг/м3 </t>
  </si>
  <si>
    <t>m2</t>
  </si>
  <si>
    <t>2.3.2</t>
  </si>
  <si>
    <t>Доставка и монтаж на пароизолационно фолио по външна стоманена обвивка:
-135 гр./м2</t>
  </si>
  <si>
    <t>2.3.3</t>
  </si>
  <si>
    <t xml:space="preserve">Доставка и монтаж в инсталационен етаж на К-1.08 на топлоизолация каменна вата по таван бетонова плоча :
 - d=6 см с рабицова мрежа;
 - коефициент на топлопроводност λ = 0.041 W/mK, заплътност 75-80 кг/м3 </t>
  </si>
  <si>
    <t>Врати</t>
  </si>
  <si>
    <t>Външна врата входна - метална, обработена против корозия, дуракоустойчива, с шумоизо-лиращо покритие от вътрешната страна (по спецификация); р-ри 95/210см - 2 бр.</t>
  </si>
  <si>
    <t>Парапети</t>
  </si>
  <si>
    <t>Стълбищен парапет в зала  от триплекс и алуминиева кръгла ръкохватка ф30мм- 2 бр.</t>
  </si>
  <si>
    <t>Стълбищен парапет в зала - метален INOX кръгло сечение - 2 бр.</t>
  </si>
  <si>
    <t>Стълбищен парапет външен от триплекс и алуминиева кръгла ръкохватка ф30мм- 2 бр.</t>
  </si>
  <si>
    <t xml:space="preserve">Парапет от огънат триплекс с варираща височина при пътека за достъпност </t>
  </si>
  <si>
    <t>Други</t>
  </si>
  <si>
    <t>2.7.1</t>
  </si>
  <si>
    <t xml:space="preserve">Метален капак на К+2.20 за ревизионен отвор инсталационен етаж 100/60см;
 - рамка и капак от студено формовани, прецизни стоманени профили с деб. 2 мм;
 - горещо поцинковани;
 - с термо-изолационен панел. </t>
  </si>
  <si>
    <t>Общо част "Архитектура":</t>
  </si>
  <si>
    <t>3</t>
  </si>
  <si>
    <t>Силова и осветителна инсталации</t>
  </si>
  <si>
    <t>4.1.1</t>
  </si>
  <si>
    <t xml:space="preserve">бр. </t>
  </si>
  <si>
    <t>4.1.2</t>
  </si>
  <si>
    <t>Доставка и монтаж "Г" образен алуминиев държач за Flex neon</t>
  </si>
  <si>
    <t xml:space="preserve">м. </t>
  </si>
  <si>
    <t>4.1.3</t>
  </si>
  <si>
    <t>Доставка и монтаж на Flex neon червен 8W/m, IP65-стълби</t>
  </si>
  <si>
    <t>4.1.4</t>
  </si>
  <si>
    <t>Доставка и монтаж на "П" образни държачаи за Flex neon</t>
  </si>
  <si>
    <t>4.1.5</t>
  </si>
  <si>
    <t>Доставка и монтаж на LED осв.тяло тип луна 30W по избор на инвеститора</t>
  </si>
  <si>
    <t>4.1.6</t>
  </si>
  <si>
    <t>Доставка и монтаж на LED прожектор по избор на инвеститора 20W</t>
  </si>
  <si>
    <t>4.1.7</t>
  </si>
  <si>
    <t>Доставка и монтаж на евакуационно осветително тяло с автономна акумулаторна батерия с време на разряд 1час с указателни стрелки</t>
  </si>
  <si>
    <t>4.1.8</t>
  </si>
  <si>
    <t>Доставка и монтаж на LED прожектор по избор на инвеститора 30W IP 67</t>
  </si>
  <si>
    <t>4.1.9</t>
  </si>
  <si>
    <t>Доставка и монтаж на LED. осв. тяло 22W тип аплик по избор на инвеститора осветление козирка  IP65</t>
  </si>
  <si>
    <t>4.1.10</t>
  </si>
  <si>
    <t>Доставка и монтаж на осв.тяло тип ЛУНА  6W IP65 осв. Вход</t>
  </si>
  <si>
    <t>4.1.11</t>
  </si>
  <si>
    <t xml:space="preserve">Доставка и монтаж на Трансформатор 220/24V,200W в кутия </t>
  </si>
  <si>
    <t>4.1.12</t>
  </si>
  <si>
    <t>Доставка и монтаж на обикновен ключ за скрит монтаж</t>
  </si>
  <si>
    <t>4.1.13</t>
  </si>
  <si>
    <t>Доставка и монтаж на ключ димерен за скрит монтаж</t>
  </si>
  <si>
    <t>4.1.14</t>
  </si>
  <si>
    <t>Доставка и монтаж на монофазен контакт "Шуко", 16А, 230V, за скрит монтаж</t>
  </si>
  <si>
    <t>4.1.15</t>
  </si>
  <si>
    <t>Доставка и монтаж на монофазен контакт "Шуко", 16А, 230V, за скрит монтаж, IP20 на обща конзола</t>
  </si>
  <si>
    <t>4.1.16</t>
  </si>
  <si>
    <t>Направа на монофазен силов извод</t>
  </si>
  <si>
    <t>4.1.17</t>
  </si>
  <si>
    <t>Направа на трифазен силов извод</t>
  </si>
  <si>
    <t>4.1.18</t>
  </si>
  <si>
    <t xml:space="preserve">Доставка и изтегляне на кабел NYY 3x1.5mm² </t>
  </si>
  <si>
    <t>m</t>
  </si>
  <si>
    <t>4.1.19</t>
  </si>
  <si>
    <t xml:space="preserve">Доставка и изтегляне на кабел NYY3x2.5mm² </t>
  </si>
  <si>
    <t>4.1.20</t>
  </si>
  <si>
    <t xml:space="preserve">Доставка и изтегляне на кабел NYY3x4.0mm² </t>
  </si>
  <si>
    <t>4.1.21</t>
  </si>
  <si>
    <t xml:space="preserve">Доставка и изтегляне на кабел NYY 5x10.0mm² </t>
  </si>
  <si>
    <t>4.1.22</t>
  </si>
  <si>
    <t xml:space="preserve">Доставка и изтегляне на кабел NYY 5x6.0mm² </t>
  </si>
  <si>
    <t>4.1.23</t>
  </si>
  <si>
    <t xml:space="preserve">Доставка и монтаж на разклонителна кутия </t>
  </si>
  <si>
    <t>4.1.24</t>
  </si>
  <si>
    <t>Доставка и монтаж на конзола</t>
  </si>
  <si>
    <t>4.1.25</t>
  </si>
  <si>
    <t>Доставка и монтаж на гофрирани PVC тръбa ф16</t>
  </si>
  <si>
    <t>4.1.26</t>
  </si>
  <si>
    <t>Доставка и монтаж на гофриранa PVC тръбa ф25</t>
  </si>
  <si>
    <t>4.1.27</t>
  </si>
  <si>
    <t>Доставка и монтаж на гофриранa HDPE тръбa ф50</t>
  </si>
  <si>
    <t>4.1.28</t>
  </si>
  <si>
    <t>Доставка и монтаж на гофриранa HDPE тръбa ф70</t>
  </si>
  <si>
    <t>4.1.29</t>
  </si>
  <si>
    <t>Направа на изкоп със зариване и трамбоване 0,6/0,8м</t>
  </si>
  <si>
    <t>4.1.30</t>
  </si>
  <si>
    <t>Доставка и монтаж на ел. табло ГРТ по схема</t>
  </si>
  <si>
    <t>4.2</t>
  </si>
  <si>
    <t>Заземителна и мълниезащитна инсталация</t>
  </si>
  <si>
    <t>4.2.1</t>
  </si>
  <si>
    <t>Доставка и направа на точков заземител от комплект заземителни колове от горещо поцинкована стомана 63/63/6мм, 3xL=1.5m, забити вертикално до достигане на Rз≤10Ω</t>
  </si>
  <si>
    <t>4.2.2</t>
  </si>
  <si>
    <t>Доставка и полагане на поцинкована шина 40/4 mm</t>
  </si>
  <si>
    <t>4.2.3</t>
  </si>
  <si>
    <t xml:space="preserve">Доставка и монтаж на съединителни клеми </t>
  </si>
  <si>
    <t>4.2.4</t>
  </si>
  <si>
    <t>Доставка и монтаж на екструдиран проводник AlMgSi 0.5, ∅8 с изолация, в комплект с дистанционни носачи, съобразени с типа на фасадата.</t>
  </si>
  <si>
    <t>4.2.5</t>
  </si>
  <si>
    <t>Доставка и монтаж на ревизионна кутия с клема за контролно измерване на съпротивлението на заземителите за монтаж в земя</t>
  </si>
  <si>
    <t>компл.</t>
  </si>
  <si>
    <t>4.2.6</t>
  </si>
  <si>
    <t xml:space="preserve">Доставка и монтаж на проводник ПВ-А1 1x16mm² ж/з </t>
  </si>
  <si>
    <t>4.2.7</t>
  </si>
  <si>
    <t>Доставка и монтаж на гофр. трудногорима тръба ф25</t>
  </si>
  <si>
    <t>4.2.8</t>
  </si>
  <si>
    <t>Измерване на преходното съпротивление на заземителите от акредитирана лаборатория</t>
  </si>
  <si>
    <t>4.2.9</t>
  </si>
  <si>
    <t>Протокол за измерване на преходното съпротивление на заземителите</t>
  </si>
  <si>
    <t>4.3</t>
  </si>
  <si>
    <t>Озвучителна инсталация</t>
  </si>
  <si>
    <t>4.3.1</t>
  </si>
  <si>
    <t>4.3.2</t>
  </si>
  <si>
    <t>Доставка и монтаж на Доставка и монтаж на Високоговорител  с A/B страни по EN54-24 - 2х100V, 2х (1.5W, 3W, 6W) , с керамична клема и термичен предпазител за изключване при пожар, за повърхностен монтаж. Ниво на звуково налягане 94 dB (1 W, 1 m, 1 kHz)</t>
  </si>
  <si>
    <t>4.3.3</t>
  </si>
  <si>
    <t>Доставка и монтаж на микрофонен пулт с клавиатура</t>
  </si>
  <si>
    <t>4.3.4</t>
  </si>
  <si>
    <t>Доставка и монтаж на кабел  Speaker Cable LSE E30 -2x1,5mm²</t>
  </si>
  <si>
    <t>4.3.5</t>
  </si>
  <si>
    <t>Доставка и монтаж, Спомагателни материали</t>
  </si>
  <si>
    <t>4.3.6</t>
  </si>
  <si>
    <t>Конфигуриране и програмиране на системата</t>
  </si>
  <si>
    <t>4.3.7</t>
  </si>
  <si>
    <t>72 часови проби</t>
  </si>
  <si>
    <t>4.3.8</t>
  </si>
  <si>
    <t>Пускане на системата в експлоатация</t>
  </si>
  <si>
    <t>4.3.9</t>
  </si>
  <si>
    <t>Обучения на персонала</t>
  </si>
  <si>
    <t>4.4</t>
  </si>
  <si>
    <t>Структурна кабелна система и кабелна телевизия</t>
  </si>
  <si>
    <t>4.4.1</t>
  </si>
  <si>
    <t>Доставка и монтаж на 16U главен комуникационен шкаф BD, WxD-00х600mm по схема</t>
  </si>
  <si>
    <t>4.4.2</t>
  </si>
  <si>
    <t xml:space="preserve">Доставка и монтаж на комуникационна розетка 2xRJ45 и 3 броя силов контакт тип "Шуко" 230V, 16А в обща рамка за скрит монтаж, IP20, комплект с конзолна кутия </t>
  </si>
  <si>
    <t>4.4.3</t>
  </si>
  <si>
    <t xml:space="preserve">Доставка и монтаж на комуникационна розетка 1xRJ45 за скрит монтаж, IP20, комплект с конзолна кутия </t>
  </si>
  <si>
    <t>4.4.4</t>
  </si>
  <si>
    <t>Доставка и монтаж на 19" Оптичен панел, 4хSC-SM</t>
  </si>
  <si>
    <t>4.4.5</t>
  </si>
  <si>
    <t>Комутатор 16 10/100/1000Mbps RJ45 Ports 2 Combo 100/1000Mbps SFP Slots</t>
  </si>
  <si>
    <t>4.4.6</t>
  </si>
  <si>
    <t>Доставка и монтаж на 19" аранжиращ панел</t>
  </si>
  <si>
    <t>4.4.7</t>
  </si>
  <si>
    <t>Доставка и монтаж на 19" тава с дълбочина 425мм</t>
  </si>
  <si>
    <t>4.4.8</t>
  </si>
  <si>
    <t>Доставка и монтаж на RJ45 плъг</t>
  </si>
  <si>
    <t>4.4.9</t>
  </si>
  <si>
    <t>Доставка и монтаж на Poe WiFi Access Point 802.11n</t>
  </si>
  <si>
    <t>4.4.10</t>
  </si>
  <si>
    <t>Patch Cord F/UTP , Cat.5e, 0.5m, Rack area</t>
  </si>
  <si>
    <t>4.4.11</t>
  </si>
  <si>
    <t>Доставка и изтегляне на кабел F/UTP 4x2xAWG24, Cat.5e</t>
  </si>
  <si>
    <t>4.4.12</t>
  </si>
  <si>
    <t>Доставка и монтаж на гофр. трудногорима тръба Ф16</t>
  </si>
  <si>
    <t>4.4.13</t>
  </si>
  <si>
    <t>Изтегляне на заземителен проводник ПВ-А2 16 мм2, ж/з</t>
  </si>
  <si>
    <t>4.4.14</t>
  </si>
  <si>
    <t>Пускане на системите в експлоатация</t>
  </si>
  <si>
    <t>4.5</t>
  </si>
  <si>
    <t>Видеонаблюдение</t>
  </si>
  <si>
    <t>4.5.1</t>
  </si>
  <si>
    <t>Доставка и монтаж  Суич PoE поддръжка IEEE 802.3a 16Port</t>
  </si>
  <si>
    <t>4.5.2</t>
  </si>
  <si>
    <t>Доставка и монтаж на NVR
16-канален мрежови видeoрекордер (NVR),  (Network Video Recorder) за 16 цифрови (IP ) камери,Скорост на запис: 200 Mbps;
Съхранение: 2 SATA диск до 12 TB;</t>
  </si>
  <si>
    <t>4.5.3</t>
  </si>
  <si>
    <t xml:space="preserve">Доставка и монтаж на Доставка IP камери за таванен монтаж с вандалоустойчив корпус 3 MP   FullHD 1080P (2304x1296)/20FPS, (1920x1080)/25FPS. 1/3” progressive  CMOS Sensor. Обектив варифокален 2.8-12mm/F1.8 с хоризонтален ъгъл  100°, Моторизиран. Компресия H.264/MJPEG. 3D-DNR шумов филтър, Digital WDR,BLC, HLC, AGC, AWB. 0.01Lux/F2.0 (Color), 0Lux/F2,0(B/W) IR On. Механичен инфрачервен(IR cut) филтър. Вградена инфрачервена подсветка с обхват 20m. Wi-Fi(IEEE802.11b/g/n)  с максимален обхват 50m при пряка видимост. Поддържа ONVIF, CGI. Слот за Micro SD карта - до 128GB. Ethernet RJ45(10/100Mbps). : Windows: DSS, SmartPSS, Firefox, IE, Chrome и др.; MAC: Safari, SmartPSS for MAC; iOS: iDMSS, Easy4IP; Android: gDMSS, Easy4IP; Linux:  DSS.       Работна температура - 30°C ~ 50°C; захранване PoE (802.3af). DC12V, &lt;5.5W. </t>
  </si>
  <si>
    <t>4.5.4</t>
  </si>
  <si>
    <t>Доставка и монтаж Доставка и монтаж на камера за стенен монтаж3Mpix(2304x1296)/25Fps, 2Mpix(1920x1080)/25FPS, 1.3Mpix(1280x960)/25FPS, 3D-DNR шумов филтър, True WDR 120dB, AGC, AWB. Обектив варифокален 2.8-12mm/F1 ,Мотризиран.Вграден IR LED – с дистанция на светене до 60m. Светлочувствителност 0.0015Lux/F1.4 (Color), 0Lux/F1.4 (IR on). Network: RJ-45 (10/100Base-T), Communication protocol: IPv4/IPv6, HTTP, HTTPS, TCP/IP, UDP, UPnP, ICMP, IGMP, RTSP, RTP, SMTP, NTP, DHCP, DNS, PPPOE, DDNS, FTP, IP Filter, QoS, Bonjour,802.1x; Интелигентни функции: Аудио детекция, Пресичане на линия, Навлизане в зона, Scene change, Детекция на лице, Липсващи/изоставени обекти.  Поддържа ONVIF, PSIA, CGI. 2 алармен вход / 1 алармен изход. 1 аудио вход / 1 аудио изход. Наблюдение през мобилен телефон (iPhone, iPad, Android, Windows Phone). Слот за Micro SD Карта – до 128GB.Температура - 30°C ~ 60°C; захранване DC12V, &lt;11.5W, PoE (802.3af). Метален вандалоустойчив корпус за външен монтаж, степен на защита IP67 &amp; IK10.</t>
  </si>
  <si>
    <t>4.5.5</t>
  </si>
  <si>
    <t>Доставка и монтаж на UPS FSP FP1000, 1000VA, Line Interactive</t>
  </si>
  <si>
    <t>4.5.6</t>
  </si>
  <si>
    <t>4.5.7</t>
  </si>
  <si>
    <t>Доставка и монтаж на Доставка на Пач панел 16 порта 19''</t>
  </si>
  <si>
    <t>4.5.8</t>
  </si>
  <si>
    <t>Доставка и монтаж на метална поцинкована гофрирана тръба ф32 с защитно UV покритие за монтаж на открито(камери фасада)</t>
  </si>
  <si>
    <t>4.5.9</t>
  </si>
  <si>
    <t>4.5.10</t>
  </si>
  <si>
    <t>Общо част "Електро":</t>
  </si>
  <si>
    <t>4</t>
  </si>
  <si>
    <t>Доставка и монтаж въздухообработваща климатична камера с двустепенна рекуперация за работа в интервала от -100С до +400C температура на външния въздух; V=2844 m3/h; захранване-400V; N=10,95kW; Qот=34,2kW; Qохл.=19,4kW</t>
  </si>
  <si>
    <t>5.1.2</t>
  </si>
  <si>
    <t>Доставка и монтаж на решетка вентилационна таванна с регулираща секция и  с р-ри 500х500</t>
  </si>
  <si>
    <t>5.1.3</t>
  </si>
  <si>
    <t>Доставка и монтаж на решетка вентилационна стенна с регулираща секция и  с р-ри 800х200</t>
  </si>
  <si>
    <t>5.1.4</t>
  </si>
  <si>
    <t xml:space="preserve">Доставка и монтаж на неподвижна жалузийна решетка НЖР 500х800  </t>
  </si>
  <si>
    <t>5.1.5</t>
  </si>
  <si>
    <t>Доставка и монтаж на мека връзка 500х800</t>
  </si>
  <si>
    <t>5.1.6</t>
  </si>
  <si>
    <t>Направа и монтаж на въздуховоди от поцинкована ламарина правоъгълни  прави Рдо 2700мм</t>
  </si>
  <si>
    <t>5.1.7</t>
  </si>
  <si>
    <t>Направа и монтаж на  въздуховоди от поцинкована ламарина правоъгълни  фасонни Рдо 2700мм</t>
  </si>
  <si>
    <t>5.1.8</t>
  </si>
  <si>
    <t>Доставка и монтаж на шумозаглушител канален 600х300</t>
  </si>
  <si>
    <t>5.1.9</t>
  </si>
  <si>
    <t>Направа и монтаж на  въздуховоди от спиро тръба ф250мм</t>
  </si>
  <si>
    <t>5.1.10</t>
  </si>
  <si>
    <t xml:space="preserve">Доставка и монтаж на сплит система Qот=0,9-7,5 kW; SCOP≥4,2; Qохл=0,9-5,9 kW; SEER≥6,2; вътрешно и външно тяло, вкл. стойка и медна тръба </t>
  </si>
  <si>
    <t>5.1.11</t>
  </si>
  <si>
    <t>Доставка и монтаж на топлоизолация за въздуховоди от микропореста гума 30мм и Al фолио ф250мм</t>
  </si>
  <si>
    <t>5.1.12</t>
  </si>
  <si>
    <t xml:space="preserve">Доставка и монтаж на топлоизолация за въздуховоди от микропореста гума 30мм и Al фолио </t>
  </si>
  <si>
    <t>5.1.13</t>
  </si>
  <si>
    <t xml:space="preserve">Направа и монтаж на металоконструкция </t>
  </si>
  <si>
    <t>тон</t>
  </si>
  <si>
    <t>5.1.14</t>
  </si>
  <si>
    <t>Механизация за монтаж на климатичната камера</t>
  </si>
  <si>
    <t>5.1.15</t>
  </si>
  <si>
    <t>Единични изпитания на вентилатори</t>
  </si>
  <si>
    <t>5.1.16</t>
  </si>
  <si>
    <t>Комплексни изпитания на климатична инсталация</t>
  </si>
  <si>
    <t>5.1.17</t>
  </si>
  <si>
    <t>72-часова проба на климатична инсталация</t>
  </si>
  <si>
    <t>5.1.18</t>
  </si>
  <si>
    <t>Механична наладка и ефективни измервания на климатична инсталация</t>
  </si>
  <si>
    <t>Общо част "ОВК":</t>
  </si>
  <si>
    <t>5</t>
  </si>
  <si>
    <t>ЧАСТ "ЛАНДШАФТНА АРХИТЕКТУРА"</t>
  </si>
  <si>
    <t>6.1</t>
  </si>
  <si>
    <t>Обработка на терена, настилки</t>
  </si>
  <si>
    <t>6.1.1</t>
  </si>
  <si>
    <t>Премахване на горен хумусен слой 10 см с натоварване и извозване</t>
  </si>
  <si>
    <t>6.1.2</t>
  </si>
  <si>
    <t>Премахване на долен хумусен слой 15см и съхраняване за повторна употреба</t>
  </si>
  <si>
    <t>6.1.3</t>
  </si>
  <si>
    <t>Премахване на мъртвица</t>
  </si>
  <si>
    <t>6.1.4</t>
  </si>
  <si>
    <t>Премахване на съществуващ бордюр 50/10/25</t>
  </si>
  <si>
    <t>6.1.5</t>
  </si>
  <si>
    <t>Почистване от строителни отпадъци</t>
  </si>
  <si>
    <t>6.1.6</t>
  </si>
  <si>
    <t>Полагане на бетонови павета бахатон</t>
  </si>
  <si>
    <t>6.1.7</t>
  </si>
  <si>
    <t>Полагане на нови градински бордюр 50/10/25</t>
  </si>
  <si>
    <t>6.1.8</t>
  </si>
  <si>
    <t>Полагане на обогатена почва</t>
  </si>
  <si>
    <t>6.1.9</t>
  </si>
  <si>
    <t>Полагане на чимове</t>
  </si>
  <si>
    <t>6.2</t>
  </si>
  <si>
    <t>ДЕКОРАТИВНА РАСТИТЕЛНОСТ</t>
  </si>
  <si>
    <t>6.2.1</t>
  </si>
  <si>
    <t>6.2.2</t>
  </si>
  <si>
    <t>Засаждане на жив плет от лъжекипарис с вис. 1.5м</t>
  </si>
  <si>
    <t>6.2.3</t>
  </si>
  <si>
    <t xml:space="preserve">Засаждане на вечнозелени растения (аризонски кипарис)в дупки 60/60/60 </t>
  </si>
  <si>
    <t>Общо част "Ландшафтна архитектура":</t>
  </si>
  <si>
    <t>7</t>
  </si>
  <si>
    <t>Част "ВиК"</t>
  </si>
  <si>
    <t>7.1</t>
  </si>
  <si>
    <t>ОТВОДНИТЕЛНИ РАДИАЛНИ УЛЕИ</t>
  </si>
  <si>
    <t>7.1.1</t>
  </si>
  <si>
    <t>Отводнителен улей 1</t>
  </si>
  <si>
    <t>7.1.1.1</t>
  </si>
  <si>
    <t>Доставка и монтаж на радиален отводнителен улей с вграден наклон и R=8.50m - b=0.10m, h=0.20m - неръждаема стомана</t>
  </si>
  <si>
    <t>7.1.1.2</t>
  </si>
  <si>
    <t xml:space="preserve">Доставка и монтаж на радиален отводнителен улей и R=8.50m - b=0.10m, h=0.20m - неръждаема стомана   </t>
  </si>
  <si>
    <t>7.1.1.3</t>
  </si>
  <si>
    <t>Направа на траншеен механизиран изкоп за отводнителен улей</t>
  </si>
  <si>
    <t>7.1.1.4</t>
  </si>
  <si>
    <t>Доставка и полагане на пясъчна подложка 0.10m</t>
  </si>
  <si>
    <t>7.1.1.5</t>
  </si>
  <si>
    <t>Извозване на излишни земни маси</t>
  </si>
  <si>
    <t>7.1.1.6</t>
  </si>
  <si>
    <t>Обратно засипване и уплътняване на изкопа</t>
  </si>
  <si>
    <t>7.1.1.7</t>
  </si>
  <si>
    <t>Доставка и монтиране на вертикални тръби HDPE DN63, PN6 - 2 броя по 1.10m</t>
  </si>
  <si>
    <t>7.1.1.8</t>
  </si>
  <si>
    <t>Доставка и монтиране на коляно 90° HDPE DN63, PN6</t>
  </si>
  <si>
    <t>7.1.1.9</t>
  </si>
  <si>
    <t>Доставка и монтиране на тройник HDPE DN63, PN6</t>
  </si>
  <si>
    <t>7.1.1.10</t>
  </si>
  <si>
    <t>Доставка и монтиране на намалител HDPE DN125/63, PN6</t>
  </si>
  <si>
    <t>7.1.1.11</t>
  </si>
  <si>
    <t>Доставка и полагане на HDPE тръба DN125, PN6</t>
  </si>
  <si>
    <t>7.1.1.12</t>
  </si>
  <si>
    <t>Хидравлично изпитване на HDPE тръба DN125, PN6</t>
  </si>
  <si>
    <t>7.1.1.13</t>
  </si>
  <si>
    <t>Направа на траншеен механизиран изкоп за полагане на HDPE DN125</t>
  </si>
  <si>
    <t>7.1.1.14</t>
  </si>
  <si>
    <t>Укрепване на изкоп</t>
  </si>
  <si>
    <t>7.1.1.15</t>
  </si>
  <si>
    <t>7.1.1.16</t>
  </si>
  <si>
    <t>7.1.1.17</t>
  </si>
  <si>
    <t>7.1.2</t>
  </si>
  <si>
    <t>Отводнителен улей 2</t>
  </si>
  <si>
    <t>7.1.2.1</t>
  </si>
  <si>
    <t>Доставка и монтаж на радиален отводнителен улей и R=3.65m - b=0.10m, h=0.20m - неръждаема стомана</t>
  </si>
  <si>
    <t>7.1.2.2</t>
  </si>
  <si>
    <t>7.1.2.3</t>
  </si>
  <si>
    <t>7.1.2.4</t>
  </si>
  <si>
    <t>7.1.2.5</t>
  </si>
  <si>
    <t>7.1.2.6</t>
  </si>
  <si>
    <t>Доставка и монтиране на вертикални тръби HDPE DN63, PN6 - 2 броя по 0.60 m</t>
  </si>
  <si>
    <t>7.1.2.7</t>
  </si>
  <si>
    <t>7.1.2.8</t>
  </si>
  <si>
    <t>7.1.2.9</t>
  </si>
  <si>
    <t>7.1.2.10</t>
  </si>
  <si>
    <t>7.1.2.11</t>
  </si>
  <si>
    <t>Доставка и монтиране на тройник намалител HDPE DN125/63, PN6</t>
  </si>
  <si>
    <t>7.1.2.12</t>
  </si>
  <si>
    <t>Доставка и полагане на HDPE тръба DN63, PN6 при ОВК канал</t>
  </si>
  <si>
    <t>7.1.2.13</t>
  </si>
  <si>
    <t>Хидравлично изпитване на HDPE тръба DN63, PN6 при ОВК канал</t>
  </si>
  <si>
    <t>7.1.2.14</t>
  </si>
  <si>
    <t>7.1.2.15</t>
  </si>
  <si>
    <t>7.1.2.16</t>
  </si>
  <si>
    <t>7.1.2.17</t>
  </si>
  <si>
    <t>7.1.2.18</t>
  </si>
  <si>
    <t>7.1.2.19</t>
  </si>
  <si>
    <t>7.1.2.20</t>
  </si>
  <si>
    <t>7.1.3</t>
  </si>
  <si>
    <t>Отводнителен улей 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</si>
  <si>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</si>
  <si>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</si>
  <si>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</si>
  <si>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</si>
  <si>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</si>
  <si>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</si>
  <si>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</si>
  <si>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</si>
  <si>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7.1.3.9</t>
  </si>
  <si>
    <t>7.1.3.10</t>
  </si>
  <si>
    <t>7.1.3.11</t>
  </si>
  <si>
    <t>7.1.3.12</t>
  </si>
  <si>
    <t>7.1.3.13</t>
  </si>
  <si>
    <t>7.1.3.14</t>
  </si>
  <si>
    <t>7.1.3.15</t>
  </si>
  <si>
    <t>7.1.3.16</t>
  </si>
  <si>
    <t>7.2</t>
  </si>
  <si>
    <t>РЕВИЗИОННА ШАХТА</t>
  </si>
  <si>
    <t>7.2.1</t>
  </si>
  <si>
    <t>Направа на механизиран изкоп за полагане на РШ</t>
  </si>
  <si>
    <t>7.2.2</t>
  </si>
  <si>
    <t>7.2.3</t>
  </si>
  <si>
    <t>7.2.4</t>
  </si>
  <si>
    <t>7.2.5</t>
  </si>
  <si>
    <t xml:space="preserve">Доставка и монтаж на PP право дъно DN 1000, h=595mm </t>
  </si>
  <si>
    <t>7.2.6</t>
  </si>
  <si>
    <t>Доставка и монтаж на PP конус DN 1000/625, вкл.стълба и уплътнение, h=915mm</t>
  </si>
  <si>
    <t>7.2.7</t>
  </si>
  <si>
    <t>Доставка и монтаж на бетонна покриваща плоча 715kg, ЕN 124</t>
  </si>
  <si>
    <t>7.2.8</t>
  </si>
  <si>
    <t>Доставка и монтаж насамонивелиращ чугунен капак БДС ЕN 124:2003</t>
  </si>
  <si>
    <t>7.3</t>
  </si>
  <si>
    <t>7.3.1</t>
  </si>
  <si>
    <t>Направа на механизиран изкоп за събирателен резервоар</t>
  </si>
  <si>
    <t>7.3.2</t>
  </si>
  <si>
    <t>Доставка и полагане на подложен бетон C10/12 - 10cm</t>
  </si>
  <si>
    <t>7.3.3</t>
  </si>
  <si>
    <t>Направа на кофраж за Събирателен резервоар</t>
  </si>
  <si>
    <t>7.3.4</t>
  </si>
  <si>
    <t>Армировка</t>
  </si>
  <si>
    <t>7.3.5</t>
  </si>
  <si>
    <t>Доставка и полагане на бетон C20/25 с W0.8 за Събирателен резервоар</t>
  </si>
  <si>
    <t>7.3.6</t>
  </si>
  <si>
    <t>Доставка и полагане на водонабъбваща лента</t>
  </si>
  <si>
    <t>7.3.7</t>
  </si>
  <si>
    <t>Доставка и полагане на HDPE фолио 2mm, едностранно структурирано</t>
  </si>
  <si>
    <t>7.3.8</t>
  </si>
  <si>
    <t>7.3.9</t>
  </si>
  <si>
    <t>7.3.10</t>
  </si>
  <si>
    <t>Доставка и монтаж на HDPE тръба DN160</t>
  </si>
  <si>
    <t>7.3.11</t>
  </si>
  <si>
    <t>Доставка и монтаж на свободен фланец DN150</t>
  </si>
  <si>
    <t>7.3.12</t>
  </si>
  <si>
    <t>Доставка и монтаж на HDPE фланшов адаптор DN150</t>
  </si>
  <si>
    <t>7.3.13</t>
  </si>
  <si>
    <t>Доставка и монтаж на ножов шибър DN150 за канализация, PN10</t>
  </si>
  <si>
    <t>7.3.14</t>
  </si>
  <si>
    <t>Доставка и монтаж на HDPE тройник DN160, PN6</t>
  </si>
  <si>
    <t>7.3.15</t>
  </si>
  <si>
    <t>Доставка и монтаж на капак от ламарина 1.10 x1.10m</t>
  </si>
  <si>
    <t>7.3.16</t>
  </si>
  <si>
    <t>Доставка и монтаж на автоматична "жаба-клапа" DN160, ABS</t>
  </si>
  <si>
    <t>7.3.17</t>
  </si>
  <si>
    <t>7.3.18</t>
  </si>
  <si>
    <t>Доставка и монтаж на бетонни надзидни сегменти за РШ, h=50mm</t>
  </si>
  <si>
    <t>7.4</t>
  </si>
  <si>
    <t>7.4.1</t>
  </si>
  <si>
    <t>Направа на траншеен механизиран изкоп за полагане на HDPE DN160</t>
  </si>
  <si>
    <t>7.4.2</t>
  </si>
  <si>
    <t>7.4.3</t>
  </si>
  <si>
    <t>7.4.4</t>
  </si>
  <si>
    <t>7.4.5</t>
  </si>
  <si>
    <t>7.4.6</t>
  </si>
  <si>
    <t>Доставка и полагане на HDPE тръба DN160, PN6</t>
  </si>
  <si>
    <t>7.4.7</t>
  </si>
  <si>
    <t>Хидравлично изпитване на HDPE тръба DN160, PN6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</si>
  <si>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</si>
  <si>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</si>
  <si>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</si>
  <si>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</si>
  <si>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</si>
  <si>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</si>
  <si>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</si>
  <si>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</si>
  <si>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Общо част "ВиК":</t>
  </si>
  <si>
    <t>лева</t>
  </si>
  <si>
    <t>Непредвидени работи 10%:</t>
  </si>
  <si>
    <t>Изработване, доставка и монтаж на опорна метална конструкция за горна полусфера от неръждаема стомана 1.4301 с мин. граница на провлачване fy=190 Mpa</t>
  </si>
  <si>
    <t>Изработване, доставка и монтаж на опорна метална конструкция за долна полусфера от неръждаема стомана 1.4301 с мин. граница на провлачване fy=190 Mpa</t>
  </si>
  <si>
    <t>Изработване и монтаж на метална конструкция-подиум, поцинкована S235JR</t>
  </si>
  <si>
    <t xml:space="preserve">Монтаж на долна и горна полусфера от неръждаема ламарина - сглобяване на място </t>
  </si>
  <si>
    <t>Земни работи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</si>
  <si>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</si>
  <si>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</si>
  <si>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</si>
  <si>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</si>
  <si>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</si>
  <si>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</si>
  <si>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</si>
  <si>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</si>
  <si>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</si>
  <si>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</si>
  <si>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r>
      <t xml:space="preserve">Доставка и монтаж на  усилвател </t>
    </r>
    <r>
      <rPr>
        <b/>
        <sz val="12"/>
        <rFont val="Times New Roman"/>
        <family val="1"/>
      </rPr>
      <t>120W / 100V</t>
    </r>
  </si>
  <si>
    <t>Доставка и полагане на подложен бетон клас C12/15</t>
  </si>
  <si>
    <t>Конструкции до К +0.00</t>
  </si>
  <si>
    <t>Конструкции от К +0.00 до К+2.22</t>
  </si>
  <si>
    <t>Конектори HILTI X-HVB 125</t>
  </si>
  <si>
    <t>Доставка и полагане на бетон клас C 20/25 входни стълби сулфатоустойчив</t>
  </si>
  <si>
    <t>Доставка и полагане на Бетон клас C 20/25 за канал за въздуховоди</t>
  </si>
  <si>
    <t>Доставка и полагане на бетон клас C 20/25 за трибуни и входна площадка</t>
  </si>
  <si>
    <t>Доставка и полагане на БЕТОН КЛАС С20/25 ЗА НАСТИЛКА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</si>
  <si>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</si>
  <si>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</si>
  <si>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</si>
  <si>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</si>
  <si>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</si>
  <si>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</si>
  <si>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</si>
  <si>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</si>
  <si>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</si>
  <si>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Доставка и полагане на Бетон клас C 20/25 за канал за въздуховоди сулфатоустойчив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</si>
  <si>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</si>
  <si>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</si>
  <si>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</si>
  <si>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</si>
  <si>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</si>
  <si>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</si>
  <si>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</si>
  <si>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</si>
  <si>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</si>
  <si>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</si>
  <si>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</si>
  <si>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</si>
  <si>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</si>
  <si>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Периферия</t>
  </si>
  <si>
    <t>1.4</t>
  </si>
  <si>
    <t>1.4.1</t>
  </si>
  <si>
    <t>1.4.2</t>
  </si>
  <si>
    <t>Облицовка от стъклопласт върху метална конструкция за периферия от всички страни</t>
  </si>
  <si>
    <t xml:space="preserve">Изработване, доставка и монтаж на метална конструкция от неръждаема ламарина с огледална повърхност,  s минимум 4мм, 316L Mirror за образуване на долна полусфера </t>
  </si>
  <si>
    <t xml:space="preserve">Изработване, доставка и монтаж на метална конструкция от неръждаема ламарина с огледална повърхност s минимум 4мм, 316L Mirror за образуване на горна полусфера </t>
  </si>
  <si>
    <t>Доставка и монтаж на Flex neon син 8W/m, IP44-стълби</t>
  </si>
  <si>
    <t>СЪБИРАТЕЛЕН РЕЗЕРВОАР И СУХА КАМЕРА</t>
  </si>
  <si>
    <t>HDPE ТРЪБА DN160 ОТ РШ ДО СЪБИРАТЕЛЕН РЕЗЕРВОАР</t>
  </si>
  <si>
    <t>6</t>
  </si>
  <si>
    <t>3.1</t>
  </si>
  <si>
    <t>3.1.1</t>
  </si>
  <si>
    <t>4.1</t>
  </si>
  <si>
    <t>Част "Стоманобетонови конструкции"</t>
  </si>
  <si>
    <t>Общо ст.бетонови конструкции:</t>
  </si>
  <si>
    <t>2.2.3</t>
  </si>
  <si>
    <t>2.3.4</t>
  </si>
  <si>
    <t>Общо част "Метални конструкции":</t>
  </si>
  <si>
    <t>Опорна конструкция от неръждаема стомана</t>
  </si>
  <si>
    <t xml:space="preserve">Долна и горна полусфери, с включена носеща конструкция от неръждаема стомана
</t>
  </si>
  <si>
    <t xml:space="preserve">Част "МЕТАЛНИ КОНСТРУКЦИИ" </t>
  </si>
  <si>
    <t>2.3.5</t>
  </si>
  <si>
    <t>2.3.6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</si>
  <si>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</si>
  <si>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</si>
  <si>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</si>
  <si>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</si>
  <si>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</si>
  <si>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</si>
  <si>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</si>
  <si>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</si>
  <si>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</si>
  <si>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3.3</t>
  </si>
  <si>
    <t>3.3.1</t>
  </si>
  <si>
    <t>3.3.2</t>
  </si>
  <si>
    <t>3.3.3</t>
  </si>
  <si>
    <t>3.4</t>
  </si>
  <si>
    <t>3.4.1</t>
  </si>
  <si>
    <t>3.5</t>
  </si>
  <si>
    <t>3.5.1</t>
  </si>
  <si>
    <t>3.5.2</t>
  </si>
  <si>
    <t>3.5.3</t>
  </si>
  <si>
    <t>3.5.4</t>
  </si>
  <si>
    <t>3.6</t>
  </si>
  <si>
    <t>HDPE ТРЪБА DN160 ОТ СЪБИРАТЕЛЕН РЕЗЕРВОАР ДО ЗАУСТВАНЕ</t>
  </si>
  <si>
    <t>м³</t>
  </si>
  <si>
    <t>м²</t>
  </si>
  <si>
    <t>Стойност
(лв.без ДДС)</t>
  </si>
  <si>
    <t>Част "Електро"</t>
  </si>
  <si>
    <t>Част "ОВК"</t>
  </si>
  <si>
    <t>Ед.цена
(лв.без ДДС)</t>
  </si>
  <si>
    <t>Конструкция подиум от поцинкована стомана</t>
  </si>
  <si>
    <t>Общо за обекта:</t>
  </si>
  <si>
    <t>ОБЩО:</t>
  </si>
  <si>
    <t>Изваждане с бала на храсти от вечнозелен лигуструм и засаждане</t>
  </si>
  <si>
    <t>Доставка и монтаж на PVC гофрирана тръба ф 16мм</t>
  </si>
  <si>
    <t xml:space="preserve"> </t>
  </si>
  <si>
    <t>ИЗГРАЖДАНЕ НА ПЛАНЕТАРИУМ НА ТЕРИТОРИЯТА
НА ПРИСТАНИЩЕ БУРГАС, ТЕРМИНАЛ ИЗТОК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</si>
</sst>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0"/>
      <name val="Helv"/>
      <family val="2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6100"/>
      <name val="Times New Roman"/>
      <family val="1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</cellStyleXfs>
  <cellXfs count="179">
    <xf numFmtId="0" fontId="0" fillId="0" borderId="0" xfId="0"/>
    <xf numFmtId="4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0" xfId="28" applyFont="1" applyFill="1" applyBorder="1" applyAlignment="1" applyProtection="1">
      <alignment horizontal="left" vertical="center" wrapText="1"/>
      <protection/>
    </xf>
    <xf numFmtId="49" fontId="7" fillId="0" borderId="0" xfId="28" applyNumberFormat="1" applyFont="1" applyFill="1" applyBorder="1" applyAlignment="1" applyProtection="1">
      <alignment horizontal="center" vertical="center"/>
      <protection/>
    </xf>
    <xf numFmtId="3" fontId="7" fillId="0" borderId="0" xfId="28" applyNumberFormat="1" applyFont="1" applyFill="1" applyBorder="1" applyAlignment="1">
      <alignment horizontal="center" vertical="center"/>
      <protection/>
    </xf>
    <xf numFmtId="4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3" fontId="7" fillId="0" borderId="0" xfId="28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4" borderId="1" xfId="0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49" fontId="8" fillId="4" borderId="5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right" vertical="center"/>
    </xf>
    <xf numFmtId="4" fontId="7" fillId="5" borderId="4" xfId="0" applyNumberFormat="1" applyFont="1" applyFill="1" applyBorder="1" applyAlignment="1">
      <alignment horizontal="right" vertical="center"/>
    </xf>
    <xf numFmtId="0" fontId="13" fillId="0" borderId="0" xfId="22" applyFont="1" applyFill="1" applyAlignment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center" wrapText="1"/>
    </xf>
    <xf numFmtId="0" fontId="7" fillId="6" borderId="1" xfId="23" applyFont="1" applyFill="1" applyBorder="1" applyAlignment="1">
      <alignment horizontal="left" vertical="center" wrapText="1"/>
      <protection/>
    </xf>
    <xf numFmtId="1" fontId="10" fillId="0" borderId="1" xfId="23" applyNumberFormat="1" applyFont="1" applyFill="1" applyBorder="1" applyAlignment="1">
      <alignment horizontal="center" vertical="center" wrapText="1"/>
      <protection/>
    </xf>
    <xf numFmtId="4" fontId="7" fillId="6" borderId="1" xfId="23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0" fontId="7" fillId="0" borderId="1" xfId="22" applyFont="1" applyFill="1" applyBorder="1" applyAlignment="1">
      <alignment horizontal="left" vertical="center" wrapText="1"/>
    </xf>
    <xf numFmtId="4" fontId="7" fillId="0" borderId="1" xfId="22" applyNumberFormat="1" applyFont="1" applyFill="1" applyBorder="1" applyAlignment="1">
      <alignment horizontal="right" vertical="center" wrapText="1"/>
    </xf>
    <xf numFmtId="4" fontId="7" fillId="0" borderId="1" xfId="22" applyNumberFormat="1" applyFont="1" applyFill="1" applyBorder="1" applyAlignment="1">
      <alignment horizontal="right" vertical="center"/>
    </xf>
    <xf numFmtId="4" fontId="11" fillId="5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 wrapText="1"/>
    </xf>
    <xf numFmtId="4" fontId="7" fillId="0" borderId="1" xfId="23" applyNumberFormat="1" applyFont="1" applyFill="1" applyBorder="1" applyAlignment="1">
      <alignment horizontal="right" vertical="center" wrapText="1"/>
      <protection/>
    </xf>
    <xf numFmtId="4" fontId="11" fillId="0" borderId="1" xfId="0" applyNumberFormat="1" applyFont="1" applyFill="1" applyBorder="1" applyAlignment="1">
      <alignment horizontal="right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right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9" fontId="15" fillId="4" borderId="5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4" fontId="18" fillId="3" borderId="1" xfId="0" applyNumberFormat="1" applyFont="1" applyFill="1" applyBorder="1" applyAlignment="1">
      <alignment horizontal="right" vertical="center"/>
    </xf>
    <xf numFmtId="4" fontId="18" fillId="3" borderId="4" xfId="0" applyNumberFormat="1" applyFont="1" applyFill="1" applyBorder="1" applyAlignment="1">
      <alignment horizontal="right" vertical="center"/>
    </xf>
    <xf numFmtId="49" fontId="8" fillId="5" borderId="5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18" fillId="5" borderId="4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7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4" fontId="11" fillId="5" borderId="4" xfId="0" applyNumberFormat="1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9" fontId="10" fillId="7" borderId="5" xfId="0" applyNumberFormat="1" applyFont="1" applyFill="1" applyBorder="1" applyAlignment="1">
      <alignment horizontal="center" vertical="center" wrapText="1"/>
    </xf>
    <xf numFmtId="4" fontId="7" fillId="7" borderId="4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right" vertical="center"/>
    </xf>
    <xf numFmtId="49" fontId="12" fillId="4" borderId="5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9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" fontId="10" fillId="0" borderId="1" xfId="2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0" fillId="8" borderId="5" xfId="0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" fontId="7" fillId="0" borderId="0" xfId="28" applyNumberFormat="1" applyFont="1" applyFill="1" applyBorder="1" applyAlignment="1">
      <alignment horizontal="right" vertical="center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right" vertical="center"/>
    </xf>
    <xf numFmtId="4" fontId="7" fillId="4" borderId="16" xfId="0" applyNumberFormat="1" applyFont="1" applyFill="1" applyBorder="1" applyAlignment="1">
      <alignment horizontal="right" vertical="center"/>
    </xf>
    <xf numFmtId="49" fontId="8" fillId="8" borderId="5" xfId="0" applyNumberFormat="1" applyFont="1" applyFill="1" applyBorder="1" applyAlignment="1">
      <alignment horizontal="center" vertical="center"/>
    </xf>
    <xf numFmtId="4" fontId="7" fillId="8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right" vertical="center" wrapText="1"/>
    </xf>
    <xf numFmtId="4" fontId="9" fillId="4" borderId="4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4" fontId="9" fillId="8" borderId="1" xfId="0" applyNumberFormat="1" applyFont="1" applyFill="1" applyBorder="1" applyAlignment="1">
      <alignment horizontal="right" vertical="center"/>
    </xf>
    <xf numFmtId="4" fontId="16" fillId="4" borderId="4" xfId="0" applyNumberFormat="1" applyFont="1" applyFill="1" applyBorder="1" applyAlignment="1">
      <alignment horizontal="right"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horizontal="right" vertical="center"/>
    </xf>
    <xf numFmtId="4" fontId="15" fillId="8" borderId="4" xfId="0" applyNumberFormat="1" applyFont="1" applyFill="1" applyBorder="1" applyAlignment="1">
      <alignment horizontal="right" vertical="center"/>
    </xf>
    <xf numFmtId="4" fontId="12" fillId="8" borderId="4" xfId="0" applyNumberFormat="1" applyFont="1" applyFill="1" applyBorder="1" applyAlignment="1">
      <alignment horizontal="right" vertical="center"/>
    </xf>
    <xf numFmtId="49" fontId="15" fillId="8" borderId="5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4" fontId="18" fillId="8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Нормален 2" xfId="21"/>
    <cellStyle name="Добър" xfId="22"/>
    <cellStyle name="Normal_Smetki_R&amp;M" xfId="23"/>
    <cellStyle name="Normal 2 2" xfId="24"/>
    <cellStyle name="Normal 3" xfId="25"/>
    <cellStyle name="Normal 4" xfId="26"/>
    <cellStyle name="Good 2" xfId="27"/>
    <cellStyle name="Normal 6" xfId="28"/>
    <cellStyle name="Normal 2 4" xfId="29"/>
    <cellStyle name="Normal 2 3" xfId="30"/>
    <cellStyle name="Normal 3 2" xfId="31"/>
    <cellStyle name="Normal 4 2" xfId="32"/>
    <cellStyle name="Нормален 2 2" xfId="33"/>
    <cellStyle name="Normal 5" xfId="34"/>
  </cellStyles>
  <dxfs count="1"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22"/>
  <sheetViews>
    <sheetView tabSelected="1" view="pageBreakPreview" zoomScale="85" zoomScaleSheetLayoutView="85" workbookViewId="0" topLeftCell="A1">
      <selection activeCell="A3" sqref="A3:F3"/>
    </sheetView>
  </sheetViews>
  <sheetFormatPr defaultColWidth="8.7109375" defaultRowHeight="15"/>
  <cols>
    <col min="1" max="1" width="8.7109375" style="5" customWidth="1"/>
    <col min="2" max="2" width="72.140625" style="167" customWidth="1"/>
    <col min="3" max="3" width="13.28125" style="108" customWidth="1"/>
    <col min="4" max="4" width="10.7109375" style="109" bestFit="1" customWidth="1"/>
    <col min="5" max="5" width="11.7109375" style="109" customWidth="1"/>
    <col min="6" max="6" width="15.421875" style="109" bestFit="1" customWidth="1"/>
    <col min="7" max="7" width="15.28125" style="2" customWidth="1"/>
    <col min="8" max="8" width="11.57421875" style="2" bestFit="1" customWidth="1"/>
    <col min="9" max="16384" width="8.7109375" style="2" customWidth="1"/>
  </cols>
  <sheetData>
    <row r="2" spans="1:6" ht="18.75">
      <c r="A2" s="174" t="s">
        <v>0</v>
      </c>
      <c r="B2" s="174"/>
      <c r="C2" s="174"/>
      <c r="D2" s="174"/>
      <c r="E2" s="174"/>
      <c r="F2" s="174"/>
    </row>
    <row r="3" spans="1:6" ht="55.5" customHeight="1">
      <c r="A3" s="177" t="s">
        <v>557</v>
      </c>
      <c r="B3" s="178"/>
      <c r="C3" s="178"/>
      <c r="D3" s="178"/>
      <c r="E3" s="178"/>
      <c r="F3" s="178"/>
    </row>
    <row r="4" ht="16.5" thickBot="1"/>
    <row r="5" spans="1:6" ht="36" customHeight="1" thickBot="1">
      <c r="A5" s="3" t="s">
        <v>1</v>
      </c>
      <c r="B5" s="4" t="s">
        <v>2</v>
      </c>
      <c r="C5" s="4" t="s">
        <v>3</v>
      </c>
      <c r="D5" s="157" t="s">
        <v>4</v>
      </c>
      <c r="E5" s="157" t="s">
        <v>550</v>
      </c>
      <c r="F5" s="172" t="s">
        <v>547</v>
      </c>
    </row>
    <row r="6" spans="1:6" s="5" customFormat="1" ht="16.5" thickBot="1">
      <c r="A6" s="136">
        <v>1</v>
      </c>
      <c r="B6" s="138">
        <v>2</v>
      </c>
      <c r="C6" s="138">
        <v>3</v>
      </c>
      <c r="D6" s="138">
        <v>4</v>
      </c>
      <c r="E6" s="137">
        <v>5</v>
      </c>
      <c r="F6" s="139" t="s">
        <v>5</v>
      </c>
    </row>
    <row r="7" spans="1:6" ht="21" customHeight="1">
      <c r="A7" s="140">
        <v>1</v>
      </c>
      <c r="B7" s="141" t="s">
        <v>513</v>
      </c>
      <c r="C7" s="142"/>
      <c r="D7" s="143"/>
      <c r="E7" s="143"/>
      <c r="F7" s="144"/>
    </row>
    <row r="8" spans="1:6" ht="22.5" customHeight="1">
      <c r="A8" s="145" t="s">
        <v>457</v>
      </c>
      <c r="B8" s="110" t="s">
        <v>456</v>
      </c>
      <c r="C8" s="111"/>
      <c r="D8" s="112"/>
      <c r="E8" s="112"/>
      <c r="F8" s="146"/>
    </row>
    <row r="9" spans="1:6" s="9" customFormat="1" ht="22.5" customHeight="1">
      <c r="A9" s="18" t="s">
        <v>458</v>
      </c>
      <c r="B9" s="10" t="s">
        <v>12</v>
      </c>
      <c r="C9" s="113" t="s">
        <v>13</v>
      </c>
      <c r="D9" s="11">
        <v>15</v>
      </c>
      <c r="E9" s="11"/>
      <c r="F9" s="16">
        <f aca="true" t="shared" si="0" ref="F9:F42">ROUND(D9*E9,2)</f>
        <v>0</v>
      </c>
    </row>
    <row r="10" spans="1:6" s="9" customFormat="1" ht="22.5" customHeight="1">
      <c r="A10" s="18" t="s">
        <v>459</v>
      </c>
      <c r="B10" s="10" t="s">
        <v>14</v>
      </c>
      <c r="C10" s="113" t="s">
        <v>13</v>
      </c>
      <c r="D10" s="11">
        <f>D9</f>
        <v>15</v>
      </c>
      <c r="E10" s="11"/>
      <c r="F10" s="16">
        <f t="shared" si="0"/>
        <v>0</v>
      </c>
    </row>
    <row r="11" spans="1:6" s="9" customFormat="1" ht="22.5" customHeight="1">
      <c r="A11" s="18" t="s">
        <v>460</v>
      </c>
      <c r="B11" s="10" t="s">
        <v>15</v>
      </c>
      <c r="C11" s="113" t="s">
        <v>13</v>
      </c>
      <c r="D11" s="11">
        <f>D10</f>
        <v>15</v>
      </c>
      <c r="E11" s="11"/>
      <c r="F11" s="16">
        <f t="shared" si="0"/>
        <v>0</v>
      </c>
    </row>
    <row r="12" spans="1:6" s="9" customFormat="1" ht="22.5" customHeight="1">
      <c r="A12" s="18" t="s">
        <v>461</v>
      </c>
      <c r="B12" s="10" t="s">
        <v>16</v>
      </c>
      <c r="C12" s="113" t="s">
        <v>13</v>
      </c>
      <c r="D12" s="11">
        <f>0.1*105</f>
        <v>10.5</v>
      </c>
      <c r="E12" s="11"/>
      <c r="F12" s="16">
        <f t="shared" si="0"/>
        <v>0</v>
      </c>
    </row>
    <row r="13" spans="1:6" s="9" customFormat="1" ht="22.5" customHeight="1">
      <c r="A13" s="18" t="s">
        <v>462</v>
      </c>
      <c r="B13" s="10" t="s">
        <v>17</v>
      </c>
      <c r="C13" s="113" t="s">
        <v>13</v>
      </c>
      <c r="D13" s="11">
        <f>0.9*105</f>
        <v>94.5</v>
      </c>
      <c r="E13" s="11"/>
      <c r="F13" s="16">
        <f t="shared" si="0"/>
        <v>0</v>
      </c>
    </row>
    <row r="14" spans="1:6" s="9" customFormat="1" ht="22.5" customHeight="1">
      <c r="A14" s="18" t="s">
        <v>463</v>
      </c>
      <c r="B14" s="10" t="s">
        <v>18</v>
      </c>
      <c r="C14" s="113" t="s">
        <v>13</v>
      </c>
      <c r="D14" s="11">
        <f>D12+D13</f>
        <v>105</v>
      </c>
      <c r="E14" s="11"/>
      <c r="F14" s="16">
        <f t="shared" si="0"/>
        <v>0</v>
      </c>
    </row>
    <row r="15" spans="1:6" s="9" customFormat="1" ht="22.5" customHeight="1">
      <c r="A15" s="18" t="s">
        <v>464</v>
      </c>
      <c r="B15" s="10" t="s">
        <v>19</v>
      </c>
      <c r="C15" s="113" t="s">
        <v>13</v>
      </c>
      <c r="D15" s="11">
        <f>0.1*(9+88)</f>
        <v>9.700000000000001</v>
      </c>
      <c r="E15" s="11"/>
      <c r="F15" s="16">
        <f t="shared" si="0"/>
        <v>0</v>
      </c>
    </row>
    <row r="16" spans="1:6" s="9" customFormat="1" ht="15">
      <c r="A16" s="18" t="s">
        <v>465</v>
      </c>
      <c r="B16" s="10" t="s">
        <v>20</v>
      </c>
      <c r="C16" s="113" t="s">
        <v>13</v>
      </c>
      <c r="D16" s="11">
        <f>0.9*(9+88)</f>
        <v>87.3</v>
      </c>
      <c r="E16" s="11"/>
      <c r="F16" s="16">
        <f t="shared" si="0"/>
        <v>0</v>
      </c>
    </row>
    <row r="17" spans="1:6" ht="34.15" customHeight="1">
      <c r="A17" s="18" t="s">
        <v>466</v>
      </c>
      <c r="B17" s="10" t="s">
        <v>21</v>
      </c>
      <c r="C17" s="113" t="s">
        <v>13</v>
      </c>
      <c r="D17" s="11">
        <f>D16+D15</f>
        <v>97</v>
      </c>
      <c r="E17" s="11"/>
      <c r="F17" s="16">
        <f t="shared" si="0"/>
        <v>0</v>
      </c>
    </row>
    <row r="18" spans="1:6" ht="21" customHeight="1">
      <c r="A18" s="119" t="s">
        <v>476</v>
      </c>
      <c r="B18" s="122" t="s">
        <v>469</v>
      </c>
      <c r="C18" s="120"/>
      <c r="D18" s="121"/>
      <c r="E18" s="121"/>
      <c r="F18" s="146"/>
    </row>
    <row r="19" spans="1:6" ht="15">
      <c r="A19" s="18" t="s">
        <v>477</v>
      </c>
      <c r="B19" s="10" t="s">
        <v>468</v>
      </c>
      <c r="C19" s="113" t="s">
        <v>13</v>
      </c>
      <c r="D19" s="11">
        <v>4.5</v>
      </c>
      <c r="E19" s="11"/>
      <c r="F19" s="16">
        <f t="shared" si="0"/>
        <v>0</v>
      </c>
    </row>
    <row r="20" spans="1:6" ht="15">
      <c r="A20" s="18" t="s">
        <v>478</v>
      </c>
      <c r="B20" s="10" t="s">
        <v>475</v>
      </c>
      <c r="C20" s="113" t="s">
        <v>13</v>
      </c>
      <c r="D20" s="11">
        <v>31</v>
      </c>
      <c r="E20" s="11"/>
      <c r="F20" s="16">
        <f t="shared" si="0"/>
        <v>0</v>
      </c>
    </row>
    <row r="21" spans="1:6" s="24" customFormat="1" ht="19.5" customHeight="1">
      <c r="A21" s="18" t="s">
        <v>479</v>
      </c>
      <c r="B21" s="10" t="s">
        <v>22</v>
      </c>
      <c r="C21" s="113" t="s">
        <v>13</v>
      </c>
      <c r="D21" s="11">
        <v>1</v>
      </c>
      <c r="E21" s="11"/>
      <c r="F21" s="16">
        <f t="shared" si="0"/>
        <v>0</v>
      </c>
    </row>
    <row r="22" spans="1:6" s="24" customFormat="1" ht="15">
      <c r="A22" s="18" t="s">
        <v>480</v>
      </c>
      <c r="B22" s="10" t="s">
        <v>23</v>
      </c>
      <c r="C22" s="113" t="s">
        <v>7</v>
      </c>
      <c r="D22" s="11">
        <f>58+56</f>
        <v>114</v>
      </c>
      <c r="E22" s="11"/>
      <c r="F22" s="16">
        <f t="shared" si="0"/>
        <v>0</v>
      </c>
    </row>
    <row r="23" spans="1:6" s="24" customFormat="1" ht="15">
      <c r="A23" s="18" t="s">
        <v>481</v>
      </c>
      <c r="B23" s="10" t="s">
        <v>24</v>
      </c>
      <c r="C23" s="113" t="s">
        <v>7</v>
      </c>
      <c r="D23" s="11">
        <v>102</v>
      </c>
      <c r="E23" s="11"/>
      <c r="F23" s="16">
        <f t="shared" si="0"/>
        <v>0</v>
      </c>
    </row>
    <row r="24" spans="1:6" s="24" customFormat="1" ht="15">
      <c r="A24" s="18" t="s">
        <v>482</v>
      </c>
      <c r="B24" s="10" t="s">
        <v>25</v>
      </c>
      <c r="C24" s="113" t="s">
        <v>13</v>
      </c>
      <c r="D24" s="11">
        <v>6.1</v>
      </c>
      <c r="E24" s="11"/>
      <c r="F24" s="16">
        <f t="shared" si="0"/>
        <v>0</v>
      </c>
    </row>
    <row r="25" spans="1:6" s="24" customFormat="1" ht="38.65" customHeight="1">
      <c r="A25" s="18" t="s">
        <v>483</v>
      </c>
      <c r="B25" s="10" t="s">
        <v>485</v>
      </c>
      <c r="C25" s="113" t="s">
        <v>13</v>
      </c>
      <c r="D25" s="11">
        <v>31</v>
      </c>
      <c r="E25" s="11"/>
      <c r="F25" s="16">
        <f t="shared" si="0"/>
        <v>0</v>
      </c>
    </row>
    <row r="26" spans="1:6" s="24" customFormat="1" ht="33.4" customHeight="1">
      <c r="A26" s="18" t="s">
        <v>484</v>
      </c>
      <c r="B26" s="10" t="s">
        <v>26</v>
      </c>
      <c r="C26" s="113" t="s">
        <v>27</v>
      </c>
      <c r="D26" s="11">
        <v>17.5</v>
      </c>
      <c r="E26" s="11"/>
      <c r="F26" s="16">
        <f t="shared" si="0"/>
        <v>0</v>
      </c>
    </row>
    <row r="27" spans="1:6" ht="23.65" customHeight="1">
      <c r="A27" s="119" t="s">
        <v>486</v>
      </c>
      <c r="B27" s="122" t="s">
        <v>470</v>
      </c>
      <c r="C27" s="120"/>
      <c r="D27" s="121"/>
      <c r="E27" s="121"/>
      <c r="F27" s="146"/>
    </row>
    <row r="28" spans="1:6" s="24" customFormat="1" ht="22.15" customHeight="1">
      <c r="A28" s="18" t="s">
        <v>487</v>
      </c>
      <c r="B28" s="10" t="s">
        <v>28</v>
      </c>
      <c r="C28" s="113" t="s">
        <v>7</v>
      </c>
      <c r="D28" s="11">
        <v>18.1</v>
      </c>
      <c r="E28" s="11"/>
      <c r="F28" s="16">
        <f t="shared" si="0"/>
        <v>0</v>
      </c>
    </row>
    <row r="29" spans="1:6" s="24" customFormat="1" ht="31.5">
      <c r="A29" s="18" t="s">
        <v>488</v>
      </c>
      <c r="B29" s="10" t="s">
        <v>472</v>
      </c>
      <c r="C29" s="113" t="s">
        <v>7</v>
      </c>
      <c r="D29" s="11">
        <v>9.75</v>
      </c>
      <c r="E29" s="11"/>
      <c r="F29" s="16">
        <f t="shared" si="0"/>
        <v>0</v>
      </c>
    </row>
    <row r="30" spans="1:6" s="24" customFormat="1" ht="25.9" customHeight="1">
      <c r="A30" s="18" t="s">
        <v>489</v>
      </c>
      <c r="B30" s="10" t="s">
        <v>29</v>
      </c>
      <c r="C30" s="113" t="s">
        <v>13</v>
      </c>
      <c r="D30" s="11">
        <v>12</v>
      </c>
      <c r="E30" s="11"/>
      <c r="F30" s="16">
        <f t="shared" si="0"/>
        <v>0</v>
      </c>
    </row>
    <row r="31" spans="1:6" s="24" customFormat="1" ht="31.9" customHeight="1">
      <c r="A31" s="18" t="s">
        <v>490</v>
      </c>
      <c r="B31" s="10" t="s">
        <v>473</v>
      </c>
      <c r="C31" s="113" t="s">
        <v>13</v>
      </c>
      <c r="D31" s="11">
        <v>3.5</v>
      </c>
      <c r="E31" s="11"/>
      <c r="F31" s="16">
        <f t="shared" si="0"/>
        <v>0</v>
      </c>
    </row>
    <row r="32" spans="1:6" s="24" customFormat="1" ht="22.15" customHeight="1">
      <c r="A32" s="18" t="s">
        <v>491</v>
      </c>
      <c r="B32" s="10" t="s">
        <v>30</v>
      </c>
      <c r="C32" s="113" t="s">
        <v>27</v>
      </c>
      <c r="D32" s="11">
        <v>805</v>
      </c>
      <c r="E32" s="11"/>
      <c r="F32" s="16">
        <f t="shared" si="0"/>
        <v>0</v>
      </c>
    </row>
    <row r="33" spans="1:6" s="24" customFormat="1" ht="52.15" customHeight="1">
      <c r="A33" s="18" t="s">
        <v>492</v>
      </c>
      <c r="B33" s="10" t="s">
        <v>31</v>
      </c>
      <c r="C33" s="115" t="s">
        <v>7</v>
      </c>
      <c r="D33" s="11">
        <v>115</v>
      </c>
      <c r="E33" s="11"/>
      <c r="F33" s="16">
        <f t="shared" si="0"/>
        <v>0</v>
      </c>
    </row>
    <row r="34" spans="1:6" s="24" customFormat="1" ht="22.9" customHeight="1">
      <c r="A34" s="18" t="s">
        <v>493</v>
      </c>
      <c r="B34" s="10" t="s">
        <v>471</v>
      </c>
      <c r="C34" s="115" t="s">
        <v>32</v>
      </c>
      <c r="D34" s="11">
        <v>500</v>
      </c>
      <c r="E34" s="11"/>
      <c r="F34" s="16">
        <f t="shared" si="0"/>
        <v>0</v>
      </c>
    </row>
    <row r="35" spans="1:6" s="24" customFormat="1" ht="31.5">
      <c r="A35" s="18" t="s">
        <v>494</v>
      </c>
      <c r="B35" s="10" t="s">
        <v>474</v>
      </c>
      <c r="C35" s="113" t="s">
        <v>13</v>
      </c>
      <c r="D35" s="11">
        <v>23</v>
      </c>
      <c r="E35" s="11"/>
      <c r="F35" s="16">
        <f t="shared" si="0"/>
        <v>0</v>
      </c>
    </row>
    <row r="36" spans="1:6" s="24" customFormat="1" ht="15">
      <c r="A36" s="18" t="s">
        <v>495</v>
      </c>
      <c r="B36" s="10" t="s">
        <v>33</v>
      </c>
      <c r="C36" s="113" t="s">
        <v>13</v>
      </c>
      <c r="D36" s="11">
        <v>35</v>
      </c>
      <c r="E36" s="11"/>
      <c r="F36" s="16">
        <f t="shared" si="0"/>
        <v>0</v>
      </c>
    </row>
    <row r="37" spans="1:8" s="24" customFormat="1" ht="15">
      <c r="A37" s="18" t="s">
        <v>496</v>
      </c>
      <c r="B37" s="10" t="s">
        <v>34</v>
      </c>
      <c r="C37" s="113" t="s">
        <v>27</v>
      </c>
      <c r="D37" s="11">
        <v>1570</v>
      </c>
      <c r="E37" s="11"/>
      <c r="F37" s="16">
        <f t="shared" si="0"/>
        <v>0</v>
      </c>
      <c r="H37" s="23"/>
    </row>
    <row r="38" spans="1:6" s="24" customFormat="1" ht="22.5" customHeight="1">
      <c r="A38" s="18" t="s">
        <v>497</v>
      </c>
      <c r="B38" s="10" t="s">
        <v>35</v>
      </c>
      <c r="C38" s="113" t="s">
        <v>32</v>
      </c>
      <c r="D38" s="11">
        <v>397</v>
      </c>
      <c r="E38" s="11"/>
      <c r="F38" s="16">
        <f t="shared" si="0"/>
        <v>0</v>
      </c>
    </row>
    <row r="39" spans="1:6" s="24" customFormat="1" ht="30.75" customHeight="1">
      <c r="A39" s="18" t="s">
        <v>498</v>
      </c>
      <c r="B39" s="10" t="s">
        <v>36</v>
      </c>
      <c r="C39" s="113" t="s">
        <v>27</v>
      </c>
      <c r="D39" s="11">
        <v>292</v>
      </c>
      <c r="E39" s="11"/>
      <c r="F39" s="16">
        <f t="shared" si="0"/>
        <v>0</v>
      </c>
    </row>
    <row r="40" spans="1:6" s="24" customFormat="1" ht="22.15" customHeight="1">
      <c r="A40" s="145" t="s">
        <v>500</v>
      </c>
      <c r="B40" s="122" t="s">
        <v>499</v>
      </c>
      <c r="C40" s="120"/>
      <c r="D40" s="121"/>
      <c r="E40" s="121"/>
      <c r="F40" s="146"/>
    </row>
    <row r="41" spans="1:6" s="24" customFormat="1" ht="45.4" customHeight="1">
      <c r="A41" s="36" t="s">
        <v>501</v>
      </c>
      <c r="B41" s="125" t="s">
        <v>503</v>
      </c>
      <c r="C41" s="38" t="s">
        <v>7</v>
      </c>
      <c r="D41" s="12">
        <f>150.5</f>
        <v>150.5</v>
      </c>
      <c r="E41" s="12"/>
      <c r="F41" s="16">
        <f t="shared" si="0"/>
        <v>0</v>
      </c>
    </row>
    <row r="42" spans="1:6" s="24" customFormat="1" ht="22.5" customHeight="1">
      <c r="A42" s="36" t="s">
        <v>502</v>
      </c>
      <c r="B42" s="125" t="s">
        <v>37</v>
      </c>
      <c r="C42" s="38" t="s">
        <v>7</v>
      </c>
      <c r="D42" s="12">
        <f>D41</f>
        <v>150.5</v>
      </c>
      <c r="E42" s="12"/>
      <c r="F42" s="16">
        <f t="shared" si="0"/>
        <v>0</v>
      </c>
    </row>
    <row r="43" spans="1:6" s="24" customFormat="1" ht="22.5" customHeight="1">
      <c r="A43" s="55"/>
      <c r="B43" s="25" t="s">
        <v>514</v>
      </c>
      <c r="C43" s="7"/>
      <c r="D43" s="8"/>
      <c r="E43" s="8"/>
      <c r="F43" s="150">
        <f>SUM(F9:F42)</f>
        <v>0</v>
      </c>
    </row>
    <row r="44" spans="1:6" s="24" customFormat="1" ht="22.5" customHeight="1">
      <c r="A44" s="36"/>
      <c r="B44" s="125"/>
      <c r="C44" s="38"/>
      <c r="D44" s="12"/>
      <c r="E44" s="12"/>
      <c r="F44" s="16"/>
    </row>
    <row r="45" spans="1:6" s="24" customFormat="1" ht="23.65" customHeight="1">
      <c r="A45" s="30" t="s">
        <v>38</v>
      </c>
      <c r="B45" s="67" t="s">
        <v>520</v>
      </c>
      <c r="C45" s="7"/>
      <c r="D45" s="8"/>
      <c r="E45" s="8"/>
      <c r="F45" s="31"/>
    </row>
    <row r="46" spans="1:6" s="24" customFormat="1" ht="36" customHeight="1">
      <c r="A46" s="145" t="s">
        <v>40</v>
      </c>
      <c r="B46" s="122" t="s">
        <v>518</v>
      </c>
      <c r="C46" s="111"/>
      <c r="D46" s="112"/>
      <c r="E46" s="112"/>
      <c r="F46" s="146"/>
    </row>
    <row r="47" spans="1:11" s="17" customFormat="1" ht="69" customHeight="1">
      <c r="A47" s="123" t="s">
        <v>42</v>
      </c>
      <c r="B47" s="10" t="s">
        <v>453</v>
      </c>
      <c r="C47" s="114" t="s">
        <v>27</v>
      </c>
      <c r="D47" s="11">
        <v>15700</v>
      </c>
      <c r="E47" s="1"/>
      <c r="F47" s="16">
        <f>ROUND(D47*E47,2)</f>
        <v>0</v>
      </c>
      <c r="G47" s="19"/>
      <c r="H47" s="14"/>
      <c r="I47" s="15"/>
      <c r="J47" s="124"/>
      <c r="K47" s="124"/>
    </row>
    <row r="48" spans="1:11" s="17" customFormat="1" ht="70.9" customHeight="1">
      <c r="A48" s="123" t="s">
        <v>44</v>
      </c>
      <c r="B48" s="10" t="s">
        <v>452</v>
      </c>
      <c r="C48" s="114" t="s">
        <v>27</v>
      </c>
      <c r="D48" s="11">
        <v>6900</v>
      </c>
      <c r="E48" s="1"/>
      <c r="F48" s="16">
        <f>ROUND(D48*E48,2)</f>
        <v>0</v>
      </c>
      <c r="G48" s="13"/>
      <c r="H48" s="14"/>
      <c r="I48" s="15"/>
      <c r="J48" s="124"/>
      <c r="K48" s="124"/>
    </row>
    <row r="49" spans="1:6" ht="49.5" customHeight="1">
      <c r="A49" s="97" t="s">
        <v>52</v>
      </c>
      <c r="B49" s="70" t="s">
        <v>519</v>
      </c>
      <c r="C49" s="135"/>
      <c r="D49" s="126"/>
      <c r="E49" s="128"/>
      <c r="F49" s="147"/>
    </row>
    <row r="50" spans="1:11" s="17" customFormat="1" ht="81.4" customHeight="1">
      <c r="A50" s="18" t="s">
        <v>54</v>
      </c>
      <c r="B50" s="10" t="s">
        <v>504</v>
      </c>
      <c r="C50" s="114" t="s">
        <v>27</v>
      </c>
      <c r="D50" s="11">
        <v>5600</v>
      </c>
      <c r="E50" s="1"/>
      <c r="F50" s="16">
        <f>ROUND(D50*E50,2)</f>
        <v>0</v>
      </c>
      <c r="G50" s="13"/>
      <c r="H50" s="14"/>
      <c r="I50" s="15"/>
      <c r="J50" s="124"/>
      <c r="K50" s="124"/>
    </row>
    <row r="51" spans="1:11" s="9" customFormat="1" ht="83.65" customHeight="1">
      <c r="A51" s="18" t="s">
        <v>56</v>
      </c>
      <c r="B51" s="10" t="s">
        <v>505</v>
      </c>
      <c r="C51" s="114" t="s">
        <v>27</v>
      </c>
      <c r="D51" s="11">
        <v>6400</v>
      </c>
      <c r="E51" s="1"/>
      <c r="F51" s="16">
        <f>ROUND(D51*E51,2)</f>
        <v>0</v>
      </c>
      <c r="G51" s="13"/>
      <c r="H51" s="14"/>
      <c r="I51" s="15"/>
      <c r="J51" s="124"/>
      <c r="K51" s="124"/>
    </row>
    <row r="52" spans="1:8" s="17" customFormat="1" ht="52.5" customHeight="1">
      <c r="A52" s="18" t="s">
        <v>515</v>
      </c>
      <c r="B52" s="10" t="s">
        <v>455</v>
      </c>
      <c r="C52" s="114" t="s">
        <v>27</v>
      </c>
      <c r="D52" s="11">
        <v>34600</v>
      </c>
      <c r="E52" s="1"/>
      <c r="F52" s="16">
        <f>ROUND(D52*E52,2)</f>
        <v>0</v>
      </c>
      <c r="G52" s="22"/>
      <c r="H52" s="23"/>
    </row>
    <row r="53" spans="1:6" s="17" customFormat="1" ht="34.5" customHeight="1">
      <c r="A53" s="148">
        <v>2.3</v>
      </c>
      <c r="B53" s="70" t="s">
        <v>551</v>
      </c>
      <c r="C53" s="135"/>
      <c r="D53" s="72"/>
      <c r="E53" s="72"/>
      <c r="F53" s="149"/>
    </row>
    <row r="54" spans="1:6" s="17" customFormat="1" ht="37.15" customHeight="1">
      <c r="A54" s="123" t="s">
        <v>59</v>
      </c>
      <c r="B54" s="10" t="s">
        <v>454</v>
      </c>
      <c r="C54" s="114" t="s">
        <v>27</v>
      </c>
      <c r="D54" s="11">
        <v>13600</v>
      </c>
      <c r="E54" s="1"/>
      <c r="F54" s="16">
        <f aca="true" t="shared" si="1" ref="F54:F59">ROUND(D54*E54,2)</f>
        <v>0</v>
      </c>
    </row>
    <row r="55" spans="1:7" s="17" customFormat="1" ht="15">
      <c r="A55" s="123" t="s">
        <v>62</v>
      </c>
      <c r="B55" s="10" t="s">
        <v>6</v>
      </c>
      <c r="C55" s="113" t="s">
        <v>7</v>
      </c>
      <c r="D55" s="11">
        <v>250</v>
      </c>
      <c r="E55" s="11"/>
      <c r="F55" s="16">
        <f t="shared" si="1"/>
        <v>0</v>
      </c>
      <c r="G55" s="23"/>
    </row>
    <row r="56" spans="1:6" s="17" customFormat="1" ht="36" customHeight="1">
      <c r="A56" s="123" t="s">
        <v>64</v>
      </c>
      <c r="B56" s="10" t="s">
        <v>8</v>
      </c>
      <c r="C56" s="113" t="s">
        <v>7</v>
      </c>
      <c r="D56" s="11">
        <f>D55</f>
        <v>250</v>
      </c>
      <c r="E56" s="11"/>
      <c r="F56" s="16">
        <f t="shared" si="1"/>
        <v>0</v>
      </c>
    </row>
    <row r="57" spans="1:6" s="17" customFormat="1" ht="21" customHeight="1">
      <c r="A57" s="123" t="s">
        <v>516</v>
      </c>
      <c r="B57" s="10" t="s">
        <v>9</v>
      </c>
      <c r="C57" s="113" t="s">
        <v>7</v>
      </c>
      <c r="D57" s="11">
        <f>D56</f>
        <v>250</v>
      </c>
      <c r="E57" s="11"/>
      <c r="F57" s="16">
        <f t="shared" si="1"/>
        <v>0</v>
      </c>
    </row>
    <row r="58" spans="1:6" s="17" customFormat="1" ht="47.25">
      <c r="A58" s="123" t="s">
        <v>521</v>
      </c>
      <c r="B58" s="10" t="s">
        <v>10</v>
      </c>
      <c r="C58" s="113" t="s">
        <v>27</v>
      </c>
      <c r="D58" s="11">
        <v>13600</v>
      </c>
      <c r="E58" s="129"/>
      <c r="F58" s="16">
        <f t="shared" si="1"/>
        <v>0</v>
      </c>
    </row>
    <row r="59" spans="1:6" s="17" customFormat="1" ht="23.65" customHeight="1">
      <c r="A59" s="123" t="s">
        <v>522</v>
      </c>
      <c r="B59" s="10" t="s">
        <v>11</v>
      </c>
      <c r="C59" s="113" t="s">
        <v>27</v>
      </c>
      <c r="D59" s="11">
        <v>13600</v>
      </c>
      <c r="E59" s="129"/>
      <c r="F59" s="16">
        <f t="shared" si="1"/>
        <v>0</v>
      </c>
    </row>
    <row r="60" spans="1:7" s="24" customFormat="1" ht="21" customHeight="1">
      <c r="A60" s="30" t="s">
        <v>38</v>
      </c>
      <c r="B60" s="25" t="s">
        <v>517</v>
      </c>
      <c r="C60" s="7"/>
      <c r="D60" s="8"/>
      <c r="E60" s="8"/>
      <c r="F60" s="150">
        <f>SUM(F47:F59)</f>
        <v>0</v>
      </c>
      <c r="G60" s="26"/>
    </row>
    <row r="61" spans="1:6" s="24" customFormat="1" ht="15">
      <c r="A61" s="18"/>
      <c r="B61" s="27"/>
      <c r="C61" s="28"/>
      <c r="D61" s="1"/>
      <c r="E61" s="1"/>
      <c r="F61" s="29"/>
    </row>
    <row r="62" spans="1:6" s="24" customFormat="1" ht="15">
      <c r="A62" s="30" t="s">
        <v>77</v>
      </c>
      <c r="B62" s="6" t="s">
        <v>39</v>
      </c>
      <c r="C62" s="7"/>
      <c r="D62" s="8"/>
      <c r="E62" s="8"/>
      <c r="F62" s="31"/>
    </row>
    <row r="63" spans="1:6" s="35" customFormat="1" ht="15">
      <c r="A63" s="39" t="s">
        <v>510</v>
      </c>
      <c r="B63" s="87" t="s">
        <v>41</v>
      </c>
      <c r="C63" s="32"/>
      <c r="D63" s="33"/>
      <c r="E63" s="33"/>
      <c r="F63" s="34"/>
    </row>
    <row r="64" spans="1:6" s="24" customFormat="1" ht="15">
      <c r="A64" s="36" t="s">
        <v>511</v>
      </c>
      <c r="B64" s="37" t="s">
        <v>43</v>
      </c>
      <c r="C64" s="38" t="s">
        <v>7</v>
      </c>
      <c r="D64" s="12">
        <v>105</v>
      </c>
      <c r="E64" s="12"/>
      <c r="F64" s="29">
        <f aca="true" t="shared" si="2" ref="F64:F70">ROUND(D64*E64,2)</f>
        <v>0</v>
      </c>
    </row>
    <row r="65" spans="1:6" s="24" customFormat="1" ht="15">
      <c r="A65" s="36" t="s">
        <v>523</v>
      </c>
      <c r="B65" s="37" t="s">
        <v>45</v>
      </c>
      <c r="C65" s="38" t="s">
        <v>7</v>
      </c>
      <c r="D65" s="12">
        <v>105</v>
      </c>
      <c r="E65" s="12"/>
      <c r="F65" s="29">
        <f t="shared" si="2"/>
        <v>0</v>
      </c>
    </row>
    <row r="66" spans="1:6" s="24" customFormat="1" ht="110.25">
      <c r="A66" s="36" t="s">
        <v>524</v>
      </c>
      <c r="B66" s="37" t="s">
        <v>46</v>
      </c>
      <c r="C66" s="38" t="s">
        <v>7</v>
      </c>
      <c r="D66" s="12">
        <v>85</v>
      </c>
      <c r="E66" s="12"/>
      <c r="F66" s="29">
        <f t="shared" si="2"/>
        <v>0</v>
      </c>
    </row>
    <row r="67" spans="1:6" s="24" customFormat="1" ht="31.5">
      <c r="A67" s="36" t="s">
        <v>525</v>
      </c>
      <c r="B67" s="37" t="s">
        <v>47</v>
      </c>
      <c r="C67" s="38" t="s">
        <v>48</v>
      </c>
      <c r="D67" s="12">
        <v>76</v>
      </c>
      <c r="E67" s="12"/>
      <c r="F67" s="29">
        <f t="shared" si="2"/>
        <v>0</v>
      </c>
    </row>
    <row r="68" spans="1:6" s="24" customFormat="1" ht="157.5">
      <c r="A68" s="36" t="s">
        <v>526</v>
      </c>
      <c r="B68" s="37" t="s">
        <v>49</v>
      </c>
      <c r="C68" s="38" t="s">
        <v>7</v>
      </c>
      <c r="D68" s="12">
        <v>30</v>
      </c>
      <c r="E68" s="12"/>
      <c r="F68" s="29">
        <f t="shared" si="2"/>
        <v>0</v>
      </c>
    </row>
    <row r="69" spans="1:6" s="24" customFormat="1" ht="117" customHeight="1">
      <c r="A69" s="36" t="s">
        <v>527</v>
      </c>
      <c r="B69" s="37" t="s">
        <v>50</v>
      </c>
      <c r="C69" s="38" t="s">
        <v>7</v>
      </c>
      <c r="D69" s="12">
        <v>19.4956</v>
      </c>
      <c r="E69" s="12"/>
      <c r="F69" s="29">
        <f t="shared" si="2"/>
        <v>0</v>
      </c>
    </row>
    <row r="70" spans="1:6" s="24" customFormat="1" ht="94.5">
      <c r="A70" s="36" t="s">
        <v>528</v>
      </c>
      <c r="B70" s="37" t="s">
        <v>51</v>
      </c>
      <c r="C70" s="38" t="s">
        <v>7</v>
      </c>
      <c r="D70" s="12">
        <v>27.9325</v>
      </c>
      <c r="E70" s="12"/>
      <c r="F70" s="29">
        <f t="shared" si="2"/>
        <v>0</v>
      </c>
    </row>
    <row r="71" spans="1:6" s="24" customFormat="1" ht="25.5" customHeight="1">
      <c r="A71" s="39" t="s">
        <v>529</v>
      </c>
      <c r="B71" s="87" t="s">
        <v>53</v>
      </c>
      <c r="C71" s="116"/>
      <c r="D71" s="33"/>
      <c r="E71" s="33"/>
      <c r="F71" s="34"/>
    </row>
    <row r="72" spans="1:6" s="24" customFormat="1" ht="47.25">
      <c r="A72" s="36" t="s">
        <v>530</v>
      </c>
      <c r="B72" s="61" t="s">
        <v>55</v>
      </c>
      <c r="C72" s="28" t="s">
        <v>7</v>
      </c>
      <c r="D72" s="12">
        <v>98</v>
      </c>
      <c r="E72" s="12"/>
      <c r="F72" s="29">
        <f>ROUND(D72*E72,2)</f>
        <v>0</v>
      </c>
    </row>
    <row r="73" spans="1:6" s="24" customFormat="1" ht="47.25">
      <c r="A73" s="36" t="s">
        <v>531</v>
      </c>
      <c r="B73" s="10" t="s">
        <v>57</v>
      </c>
      <c r="C73" s="28" t="s">
        <v>7</v>
      </c>
      <c r="D73" s="12">
        <v>60.8</v>
      </c>
      <c r="E73" s="12"/>
      <c r="F73" s="29">
        <f>ROUND(D73*E73,2)</f>
        <v>0</v>
      </c>
    </row>
    <row r="74" spans="1:6" s="24" customFormat="1" ht="23.65" customHeight="1">
      <c r="A74" s="145" t="s">
        <v>532</v>
      </c>
      <c r="B74" s="110" t="s">
        <v>58</v>
      </c>
      <c r="C74" s="111"/>
      <c r="D74" s="112"/>
      <c r="E74" s="112"/>
      <c r="F74" s="146"/>
    </row>
    <row r="75" spans="1:6" s="24" customFormat="1" ht="78.75">
      <c r="A75" s="36" t="s">
        <v>533</v>
      </c>
      <c r="B75" s="125" t="s">
        <v>60</v>
      </c>
      <c r="C75" s="38" t="s">
        <v>61</v>
      </c>
      <c r="D75" s="12">
        <v>404</v>
      </c>
      <c r="E75" s="12"/>
      <c r="F75" s="16">
        <f>ROUND(D75*E75,2)</f>
        <v>0</v>
      </c>
    </row>
    <row r="76" spans="1:6" s="24" customFormat="1" ht="47.25">
      <c r="A76" s="36" t="s">
        <v>534</v>
      </c>
      <c r="B76" s="125" t="s">
        <v>63</v>
      </c>
      <c r="C76" s="38" t="s">
        <v>61</v>
      </c>
      <c r="D76" s="12">
        <v>404</v>
      </c>
      <c r="E76" s="12"/>
      <c r="F76" s="16">
        <f>ROUND(D76*E76,2)</f>
        <v>0</v>
      </c>
    </row>
    <row r="77" spans="1:6" s="24" customFormat="1" ht="78.75">
      <c r="A77" s="36" t="s">
        <v>535</v>
      </c>
      <c r="B77" s="125" t="s">
        <v>65</v>
      </c>
      <c r="C77" s="38" t="s">
        <v>61</v>
      </c>
      <c r="D77" s="12">
        <v>105</v>
      </c>
      <c r="E77" s="12"/>
      <c r="F77" s="16">
        <f>ROUND(D77*E77,2)</f>
        <v>0</v>
      </c>
    </row>
    <row r="78" spans="1:6" s="24" customFormat="1" ht="15">
      <c r="A78" s="39" t="s">
        <v>536</v>
      </c>
      <c r="B78" s="87" t="s">
        <v>66</v>
      </c>
      <c r="C78" s="32"/>
      <c r="D78" s="33"/>
      <c r="E78" s="33"/>
      <c r="F78" s="34"/>
    </row>
    <row r="79" spans="1:6" s="24" customFormat="1" ht="47.25">
      <c r="A79" s="18" t="s">
        <v>537</v>
      </c>
      <c r="B79" s="10" t="s">
        <v>67</v>
      </c>
      <c r="C79" s="28" t="s">
        <v>7</v>
      </c>
      <c r="D79" s="1">
        <v>4</v>
      </c>
      <c r="E79" s="1"/>
      <c r="F79" s="29">
        <f>ROUND(D79*E79,2)</f>
        <v>0</v>
      </c>
    </row>
    <row r="80" spans="1:6" s="24" customFormat="1" ht="15">
      <c r="A80" s="39" t="s">
        <v>538</v>
      </c>
      <c r="B80" s="87" t="s">
        <v>68</v>
      </c>
      <c r="C80" s="32"/>
      <c r="D80" s="33"/>
      <c r="E80" s="33"/>
      <c r="F80" s="34"/>
    </row>
    <row r="81" spans="1:6" s="24" customFormat="1" ht="31.5">
      <c r="A81" s="18" t="s">
        <v>539</v>
      </c>
      <c r="B81" s="27" t="s">
        <v>69</v>
      </c>
      <c r="C81" s="28" t="s">
        <v>48</v>
      </c>
      <c r="D81" s="1">
        <v>2.6</v>
      </c>
      <c r="E81" s="1"/>
      <c r="F81" s="29">
        <f>ROUND(D81*E81,2)</f>
        <v>0</v>
      </c>
    </row>
    <row r="82" spans="1:6" s="24" customFormat="1" ht="15">
      <c r="A82" s="18" t="s">
        <v>540</v>
      </c>
      <c r="B82" s="27" t="s">
        <v>70</v>
      </c>
      <c r="C82" s="28" t="s">
        <v>48</v>
      </c>
      <c r="D82" s="1">
        <v>17</v>
      </c>
      <c r="E82" s="1"/>
      <c r="F82" s="29">
        <f>ROUND(D82*E82,2)</f>
        <v>0</v>
      </c>
    </row>
    <row r="83" spans="1:6" s="24" customFormat="1" ht="31.5">
      <c r="A83" s="18" t="s">
        <v>541</v>
      </c>
      <c r="B83" s="27" t="s">
        <v>71</v>
      </c>
      <c r="C83" s="28" t="s">
        <v>7</v>
      </c>
      <c r="D83" s="1">
        <v>3.75</v>
      </c>
      <c r="E83" s="1"/>
      <c r="F83" s="29">
        <f>ROUND(D83*E83,2)</f>
        <v>0</v>
      </c>
    </row>
    <row r="84" spans="1:6" s="24" customFormat="1" ht="31.5">
      <c r="A84" s="18" t="s">
        <v>542</v>
      </c>
      <c r="B84" s="37" t="s">
        <v>72</v>
      </c>
      <c r="C84" s="28" t="s">
        <v>7</v>
      </c>
      <c r="D84" s="1">
        <v>12.6</v>
      </c>
      <c r="E84" s="1"/>
      <c r="F84" s="29">
        <f>ROUND(D84*E84,2)</f>
        <v>0</v>
      </c>
    </row>
    <row r="85" spans="1:6" s="24" customFormat="1" ht="15">
      <c r="A85" s="39" t="s">
        <v>543</v>
      </c>
      <c r="B85" s="87" t="s">
        <v>73</v>
      </c>
      <c r="C85" s="32"/>
      <c r="D85" s="33"/>
      <c r="E85" s="33"/>
      <c r="F85" s="34"/>
    </row>
    <row r="86" spans="1:6" s="24" customFormat="1" ht="94.5">
      <c r="A86" s="18" t="s">
        <v>74</v>
      </c>
      <c r="B86" s="37" t="s">
        <v>75</v>
      </c>
      <c r="C86" s="28" t="s">
        <v>32</v>
      </c>
      <c r="D86" s="1">
        <v>1</v>
      </c>
      <c r="E86" s="1"/>
      <c r="F86" s="29">
        <f>ROUND(D86*E86,2)</f>
        <v>0</v>
      </c>
    </row>
    <row r="87" spans="1:7" s="24" customFormat="1" ht="16.9" customHeight="1">
      <c r="A87" s="30" t="s">
        <v>77</v>
      </c>
      <c r="B87" s="25" t="s">
        <v>76</v>
      </c>
      <c r="C87" s="7"/>
      <c r="D87" s="8"/>
      <c r="E87" s="8"/>
      <c r="F87" s="150">
        <f>SUM(F64:F86)</f>
        <v>0</v>
      </c>
      <c r="G87" s="26"/>
    </row>
    <row r="88" spans="1:6" s="24" customFormat="1" ht="16.9" customHeight="1">
      <c r="A88" s="18"/>
      <c r="B88" s="27"/>
      <c r="C88" s="28"/>
      <c r="D88" s="1"/>
      <c r="E88" s="1"/>
      <c r="F88" s="29"/>
    </row>
    <row r="89" spans="1:6" s="24" customFormat="1" ht="16.9" customHeight="1">
      <c r="A89" s="30" t="s">
        <v>231</v>
      </c>
      <c r="B89" s="40" t="s">
        <v>548</v>
      </c>
      <c r="C89" s="7"/>
      <c r="D89" s="8"/>
      <c r="E89" s="8"/>
      <c r="F89" s="31"/>
    </row>
    <row r="90" spans="1:6" s="24" customFormat="1" ht="16.9" customHeight="1">
      <c r="A90" s="145" t="s">
        <v>512</v>
      </c>
      <c r="B90" s="122" t="s">
        <v>78</v>
      </c>
      <c r="C90" s="111"/>
      <c r="D90" s="112"/>
      <c r="E90" s="121"/>
      <c r="F90" s="161"/>
    </row>
    <row r="91" spans="1:6" s="24" customFormat="1" ht="15">
      <c r="A91" s="36" t="s">
        <v>79</v>
      </c>
      <c r="B91" s="41" t="s">
        <v>506</v>
      </c>
      <c r="C91" s="42" t="s">
        <v>80</v>
      </c>
      <c r="D91" s="43">
        <v>40</v>
      </c>
      <c r="E91" s="11"/>
      <c r="F91" s="29">
        <f aca="true" t="shared" si="3" ref="F91:F120">ROUND(D91*E91,2)</f>
        <v>0</v>
      </c>
    </row>
    <row r="92" spans="1:6" s="24" customFormat="1" ht="15">
      <c r="A92" s="36" t="s">
        <v>81</v>
      </c>
      <c r="B92" s="41" t="s">
        <v>82</v>
      </c>
      <c r="C92" s="42" t="s">
        <v>83</v>
      </c>
      <c r="D92" s="43">
        <v>40</v>
      </c>
      <c r="E92" s="11"/>
      <c r="F92" s="29">
        <f t="shared" si="3"/>
        <v>0</v>
      </c>
    </row>
    <row r="93" spans="1:6" s="24" customFormat="1" ht="15">
      <c r="A93" s="36" t="s">
        <v>84</v>
      </c>
      <c r="B93" s="41" t="s">
        <v>85</v>
      </c>
      <c r="C93" s="42" t="s">
        <v>80</v>
      </c>
      <c r="D93" s="43">
        <v>60</v>
      </c>
      <c r="E93" s="11"/>
      <c r="F93" s="29">
        <f t="shared" si="3"/>
        <v>0</v>
      </c>
    </row>
    <row r="94" spans="1:6" s="24" customFormat="1" ht="15">
      <c r="A94" s="36" t="s">
        <v>86</v>
      </c>
      <c r="B94" s="41" t="s">
        <v>87</v>
      </c>
      <c r="C94" s="42" t="s">
        <v>80</v>
      </c>
      <c r="D94" s="43">
        <v>120</v>
      </c>
      <c r="E94" s="11"/>
      <c r="F94" s="29">
        <f t="shared" si="3"/>
        <v>0</v>
      </c>
    </row>
    <row r="95" spans="1:6" s="24" customFormat="1" ht="31.5">
      <c r="A95" s="36" t="s">
        <v>88</v>
      </c>
      <c r="B95" s="41" t="s">
        <v>89</v>
      </c>
      <c r="C95" s="42" t="s">
        <v>80</v>
      </c>
      <c r="D95" s="43">
        <v>12</v>
      </c>
      <c r="E95" s="1"/>
      <c r="F95" s="29">
        <f t="shared" si="3"/>
        <v>0</v>
      </c>
    </row>
    <row r="96" spans="1:6" s="24" customFormat="1" ht="15">
      <c r="A96" s="36" t="s">
        <v>90</v>
      </c>
      <c r="B96" s="41" t="s">
        <v>91</v>
      </c>
      <c r="C96" s="42" t="s">
        <v>80</v>
      </c>
      <c r="D96" s="43">
        <v>2</v>
      </c>
      <c r="E96" s="11"/>
      <c r="F96" s="29">
        <f t="shared" si="3"/>
        <v>0</v>
      </c>
    </row>
    <row r="97" spans="1:6" s="24" customFormat="1" ht="31.5">
      <c r="A97" s="36" t="s">
        <v>92</v>
      </c>
      <c r="B97" s="41" t="s">
        <v>93</v>
      </c>
      <c r="C97" s="42" t="s">
        <v>80</v>
      </c>
      <c r="D97" s="43">
        <v>7</v>
      </c>
      <c r="E97" s="11"/>
      <c r="F97" s="29">
        <f t="shared" si="3"/>
        <v>0</v>
      </c>
    </row>
    <row r="98" spans="1:6" s="24" customFormat="1" ht="31.5">
      <c r="A98" s="36" t="s">
        <v>94</v>
      </c>
      <c r="B98" s="41" t="s">
        <v>95</v>
      </c>
      <c r="C98" s="42" t="s">
        <v>80</v>
      </c>
      <c r="D98" s="43">
        <v>4</v>
      </c>
      <c r="E98" s="11"/>
      <c r="F98" s="29">
        <f t="shared" si="3"/>
        <v>0</v>
      </c>
    </row>
    <row r="99" spans="1:6" s="24" customFormat="1" ht="31.5">
      <c r="A99" s="36" t="s">
        <v>96</v>
      </c>
      <c r="B99" s="41" t="s">
        <v>97</v>
      </c>
      <c r="C99" s="42" t="s">
        <v>80</v>
      </c>
      <c r="D99" s="43">
        <v>4</v>
      </c>
      <c r="E99" s="12"/>
      <c r="F99" s="29">
        <f t="shared" si="3"/>
        <v>0</v>
      </c>
    </row>
    <row r="100" spans="1:6" s="24" customFormat="1" ht="15">
      <c r="A100" s="36" t="s">
        <v>98</v>
      </c>
      <c r="B100" s="41" t="s">
        <v>99</v>
      </c>
      <c r="C100" s="42" t="s">
        <v>80</v>
      </c>
      <c r="D100" s="43">
        <v>2</v>
      </c>
      <c r="E100" s="11"/>
      <c r="F100" s="29">
        <f t="shared" si="3"/>
        <v>0</v>
      </c>
    </row>
    <row r="101" spans="1:6" s="24" customFormat="1" ht="15">
      <c r="A101" s="36" t="s">
        <v>100</v>
      </c>
      <c r="B101" s="41" t="s">
        <v>101</v>
      </c>
      <c r="C101" s="42" t="s">
        <v>80</v>
      </c>
      <c r="D101" s="43">
        <v>5</v>
      </c>
      <c r="E101" s="12"/>
      <c r="F101" s="29">
        <f t="shared" si="3"/>
        <v>0</v>
      </c>
    </row>
    <row r="102" spans="1:6" s="24" customFormat="1" ht="15">
      <c r="A102" s="36" t="s">
        <v>102</v>
      </c>
      <c r="B102" s="41" t="s">
        <v>103</v>
      </c>
      <c r="C102" s="42" t="s">
        <v>80</v>
      </c>
      <c r="D102" s="43">
        <v>2</v>
      </c>
      <c r="E102" s="11"/>
      <c r="F102" s="29">
        <f t="shared" si="3"/>
        <v>0</v>
      </c>
    </row>
    <row r="103" spans="1:6" s="24" customFormat="1" ht="15">
      <c r="A103" s="36" t="s">
        <v>104</v>
      </c>
      <c r="B103" s="41" t="s">
        <v>105</v>
      </c>
      <c r="C103" s="42" t="s">
        <v>80</v>
      </c>
      <c r="D103" s="43">
        <v>3</v>
      </c>
      <c r="E103" s="11"/>
      <c r="F103" s="29">
        <f t="shared" si="3"/>
        <v>0</v>
      </c>
    </row>
    <row r="104" spans="1:6" s="24" customFormat="1" ht="31.5">
      <c r="A104" s="36" t="s">
        <v>106</v>
      </c>
      <c r="B104" s="41" t="s">
        <v>107</v>
      </c>
      <c r="C104" s="42" t="s">
        <v>80</v>
      </c>
      <c r="D104" s="43">
        <v>4</v>
      </c>
      <c r="E104" s="11"/>
      <c r="F104" s="29">
        <f t="shared" si="3"/>
        <v>0</v>
      </c>
    </row>
    <row r="105" spans="1:6" s="24" customFormat="1" ht="31.5">
      <c r="A105" s="36" t="s">
        <v>108</v>
      </c>
      <c r="B105" s="41" t="s">
        <v>109</v>
      </c>
      <c r="C105" s="42" t="s">
        <v>80</v>
      </c>
      <c r="D105" s="43">
        <v>6</v>
      </c>
      <c r="E105" s="11"/>
      <c r="F105" s="29">
        <f t="shared" si="3"/>
        <v>0</v>
      </c>
    </row>
    <row r="106" spans="1:6" s="24" customFormat="1" ht="18.4" customHeight="1">
      <c r="A106" s="36" t="s">
        <v>110</v>
      </c>
      <c r="B106" s="41" t="s">
        <v>111</v>
      </c>
      <c r="C106" s="42" t="s">
        <v>80</v>
      </c>
      <c r="D106" s="43">
        <v>3</v>
      </c>
      <c r="E106" s="11"/>
      <c r="F106" s="29">
        <f t="shared" si="3"/>
        <v>0</v>
      </c>
    </row>
    <row r="107" spans="1:6" s="24" customFormat="1" ht="18.4" customHeight="1">
      <c r="A107" s="36" t="s">
        <v>112</v>
      </c>
      <c r="B107" s="41" t="s">
        <v>113</v>
      </c>
      <c r="C107" s="42" t="s">
        <v>80</v>
      </c>
      <c r="D107" s="43">
        <v>2</v>
      </c>
      <c r="E107" s="11"/>
      <c r="F107" s="29">
        <f t="shared" si="3"/>
        <v>0</v>
      </c>
    </row>
    <row r="108" spans="1:6" s="24" customFormat="1" ht="15">
      <c r="A108" s="36" t="s">
        <v>114</v>
      </c>
      <c r="B108" s="41" t="s">
        <v>115</v>
      </c>
      <c r="C108" s="42" t="s">
        <v>116</v>
      </c>
      <c r="D108" s="43">
        <v>170</v>
      </c>
      <c r="E108" s="12"/>
      <c r="F108" s="29">
        <f t="shared" si="3"/>
        <v>0</v>
      </c>
    </row>
    <row r="109" spans="1:6" s="24" customFormat="1" ht="15">
      <c r="A109" s="36" t="s">
        <v>117</v>
      </c>
      <c r="B109" s="41" t="s">
        <v>118</v>
      </c>
      <c r="C109" s="42" t="s">
        <v>116</v>
      </c>
      <c r="D109" s="43">
        <v>60</v>
      </c>
      <c r="E109" s="12"/>
      <c r="F109" s="29">
        <f t="shared" si="3"/>
        <v>0</v>
      </c>
    </row>
    <row r="110" spans="1:6" s="24" customFormat="1" ht="15">
      <c r="A110" s="36" t="s">
        <v>119</v>
      </c>
      <c r="B110" s="41" t="s">
        <v>120</v>
      </c>
      <c r="C110" s="42" t="s">
        <v>116</v>
      </c>
      <c r="D110" s="43">
        <v>30</v>
      </c>
      <c r="E110" s="12"/>
      <c r="F110" s="29">
        <f t="shared" si="3"/>
        <v>0</v>
      </c>
    </row>
    <row r="111" spans="1:6" ht="15">
      <c r="A111" s="36" t="s">
        <v>121</v>
      </c>
      <c r="B111" s="41" t="s">
        <v>122</v>
      </c>
      <c r="C111" s="42" t="s">
        <v>116</v>
      </c>
      <c r="D111" s="43">
        <v>50</v>
      </c>
      <c r="E111" s="11"/>
      <c r="F111" s="29">
        <f t="shared" si="3"/>
        <v>0</v>
      </c>
    </row>
    <row r="112" spans="1:6" s="44" customFormat="1" ht="15">
      <c r="A112" s="36" t="s">
        <v>123</v>
      </c>
      <c r="B112" s="41" t="s">
        <v>124</v>
      </c>
      <c r="C112" s="42" t="s">
        <v>116</v>
      </c>
      <c r="D112" s="43">
        <v>20</v>
      </c>
      <c r="E112" s="11"/>
      <c r="F112" s="29">
        <f t="shared" si="3"/>
        <v>0</v>
      </c>
    </row>
    <row r="113" spans="1:6" ht="15">
      <c r="A113" s="36" t="s">
        <v>125</v>
      </c>
      <c r="B113" s="41" t="s">
        <v>126</v>
      </c>
      <c r="C113" s="42" t="s">
        <v>80</v>
      </c>
      <c r="D113" s="43">
        <v>30</v>
      </c>
      <c r="E113" s="11"/>
      <c r="F113" s="29">
        <f t="shared" si="3"/>
        <v>0</v>
      </c>
    </row>
    <row r="114" spans="1:6" s="45" customFormat="1" ht="15">
      <c r="A114" s="36" t="s">
        <v>127</v>
      </c>
      <c r="B114" s="41" t="s">
        <v>128</v>
      </c>
      <c r="C114" s="42" t="s">
        <v>80</v>
      </c>
      <c r="D114" s="43">
        <v>20</v>
      </c>
      <c r="E114" s="11"/>
      <c r="F114" s="29">
        <f t="shared" si="3"/>
        <v>0</v>
      </c>
    </row>
    <row r="115" spans="1:6" s="45" customFormat="1" ht="15">
      <c r="A115" s="36" t="s">
        <v>129</v>
      </c>
      <c r="B115" s="41" t="s">
        <v>130</v>
      </c>
      <c r="C115" s="42" t="s">
        <v>116</v>
      </c>
      <c r="D115" s="43">
        <v>170</v>
      </c>
      <c r="E115" s="11"/>
      <c r="F115" s="29">
        <f t="shared" si="3"/>
        <v>0</v>
      </c>
    </row>
    <row r="116" spans="1:6" s="45" customFormat="1" ht="15">
      <c r="A116" s="36" t="s">
        <v>131</v>
      </c>
      <c r="B116" s="41" t="s">
        <v>132</v>
      </c>
      <c r="C116" s="42" t="s">
        <v>116</v>
      </c>
      <c r="D116" s="43">
        <v>90</v>
      </c>
      <c r="E116" s="11"/>
      <c r="F116" s="29">
        <f t="shared" si="3"/>
        <v>0</v>
      </c>
    </row>
    <row r="117" spans="1:6" s="45" customFormat="1" ht="15">
      <c r="A117" s="36" t="s">
        <v>133</v>
      </c>
      <c r="B117" s="41" t="s">
        <v>134</v>
      </c>
      <c r="C117" s="42" t="s">
        <v>116</v>
      </c>
      <c r="D117" s="43">
        <v>70</v>
      </c>
      <c r="E117" s="11"/>
      <c r="F117" s="29">
        <f t="shared" si="3"/>
        <v>0</v>
      </c>
    </row>
    <row r="118" spans="1:6" s="45" customFormat="1" ht="15">
      <c r="A118" s="36" t="s">
        <v>135</v>
      </c>
      <c r="B118" s="41" t="s">
        <v>136</v>
      </c>
      <c r="C118" s="42" t="s">
        <v>116</v>
      </c>
      <c r="D118" s="43">
        <v>50</v>
      </c>
      <c r="E118" s="11"/>
      <c r="F118" s="29">
        <f t="shared" si="3"/>
        <v>0</v>
      </c>
    </row>
    <row r="119" spans="1:6" s="44" customFormat="1" ht="15">
      <c r="A119" s="36" t="s">
        <v>137</v>
      </c>
      <c r="B119" s="46" t="s">
        <v>138</v>
      </c>
      <c r="C119" s="117" t="s">
        <v>116</v>
      </c>
      <c r="D119" s="47">
        <v>25</v>
      </c>
      <c r="E119" s="48"/>
      <c r="F119" s="29">
        <f t="shared" si="3"/>
        <v>0</v>
      </c>
    </row>
    <row r="120" spans="1:6" s="44" customFormat="1" ht="15">
      <c r="A120" s="36" t="s">
        <v>139</v>
      </c>
      <c r="B120" s="41" t="s">
        <v>140</v>
      </c>
      <c r="C120" s="42" t="s">
        <v>80</v>
      </c>
      <c r="D120" s="43">
        <v>1</v>
      </c>
      <c r="E120" s="11"/>
      <c r="F120" s="29">
        <f t="shared" si="3"/>
        <v>0</v>
      </c>
    </row>
    <row r="121" spans="1:6" s="44" customFormat="1" ht="15">
      <c r="A121" s="145" t="s">
        <v>141</v>
      </c>
      <c r="B121" s="122" t="s">
        <v>142</v>
      </c>
      <c r="C121" s="158"/>
      <c r="D121" s="159"/>
      <c r="E121" s="159"/>
      <c r="F121" s="160"/>
    </row>
    <row r="122" spans="1:6" s="44" customFormat="1" ht="47.25">
      <c r="A122" s="36" t="s">
        <v>143</v>
      </c>
      <c r="B122" s="41" t="s">
        <v>144</v>
      </c>
      <c r="C122" s="42" t="s">
        <v>32</v>
      </c>
      <c r="D122" s="43">
        <v>1</v>
      </c>
      <c r="E122" s="11"/>
      <c r="F122" s="29">
        <f aca="true" t="shared" si="4" ref="F122:F130">ROUND(D122*E122,2)</f>
        <v>0</v>
      </c>
    </row>
    <row r="123" spans="1:6" s="44" customFormat="1" ht="15">
      <c r="A123" s="36" t="s">
        <v>145</v>
      </c>
      <c r="B123" s="41" t="s">
        <v>146</v>
      </c>
      <c r="C123" s="42" t="s">
        <v>116</v>
      </c>
      <c r="D123" s="43">
        <v>20</v>
      </c>
      <c r="E123" s="11"/>
      <c r="F123" s="29">
        <f t="shared" si="4"/>
        <v>0</v>
      </c>
    </row>
    <row r="124" spans="1:6" s="44" customFormat="1" ht="15">
      <c r="A124" s="36" t="s">
        <v>147</v>
      </c>
      <c r="B124" s="41" t="s">
        <v>148</v>
      </c>
      <c r="C124" s="42" t="s">
        <v>32</v>
      </c>
      <c r="D124" s="43">
        <v>1</v>
      </c>
      <c r="E124" s="11"/>
      <c r="F124" s="29">
        <f t="shared" si="4"/>
        <v>0</v>
      </c>
    </row>
    <row r="125" spans="1:6" s="44" customFormat="1" ht="47.25">
      <c r="A125" s="36" t="s">
        <v>149</v>
      </c>
      <c r="B125" s="41" t="s">
        <v>150</v>
      </c>
      <c r="C125" s="42" t="s">
        <v>116</v>
      </c>
      <c r="D125" s="43">
        <v>10</v>
      </c>
      <c r="E125" s="11"/>
      <c r="F125" s="29">
        <f t="shared" si="4"/>
        <v>0</v>
      </c>
    </row>
    <row r="126" spans="1:6" s="44" customFormat="1" ht="31.5">
      <c r="A126" s="36" t="s">
        <v>151</v>
      </c>
      <c r="B126" s="41" t="s">
        <v>152</v>
      </c>
      <c r="C126" s="42" t="s">
        <v>153</v>
      </c>
      <c r="D126" s="43">
        <v>1</v>
      </c>
      <c r="E126" s="11"/>
      <c r="F126" s="29">
        <f t="shared" si="4"/>
        <v>0</v>
      </c>
    </row>
    <row r="127" spans="1:6" s="44" customFormat="1" ht="15">
      <c r="A127" s="36" t="s">
        <v>154</v>
      </c>
      <c r="B127" s="41" t="s">
        <v>155</v>
      </c>
      <c r="C127" s="42" t="s">
        <v>116</v>
      </c>
      <c r="D127" s="43">
        <v>10</v>
      </c>
      <c r="E127" s="11"/>
      <c r="F127" s="29">
        <f t="shared" si="4"/>
        <v>0</v>
      </c>
    </row>
    <row r="128" spans="1:6" s="44" customFormat="1" ht="15">
      <c r="A128" s="36" t="s">
        <v>156</v>
      </c>
      <c r="B128" s="41" t="s">
        <v>157</v>
      </c>
      <c r="C128" s="42" t="s">
        <v>116</v>
      </c>
      <c r="D128" s="43">
        <v>10</v>
      </c>
      <c r="E128" s="11"/>
      <c r="F128" s="29">
        <f t="shared" si="4"/>
        <v>0</v>
      </c>
    </row>
    <row r="129" spans="1:6" s="44" customFormat="1" ht="31.5">
      <c r="A129" s="36" t="s">
        <v>158</v>
      </c>
      <c r="B129" s="41" t="s">
        <v>159</v>
      </c>
      <c r="C129" s="42" t="s">
        <v>32</v>
      </c>
      <c r="D129" s="43">
        <v>1</v>
      </c>
      <c r="E129" s="11"/>
      <c r="F129" s="29">
        <f t="shared" si="4"/>
        <v>0</v>
      </c>
    </row>
    <row r="130" spans="1:6" s="44" customFormat="1" ht="31.5">
      <c r="A130" s="36" t="s">
        <v>160</v>
      </c>
      <c r="B130" s="41" t="s">
        <v>161</v>
      </c>
      <c r="C130" s="42" t="s">
        <v>32</v>
      </c>
      <c r="D130" s="43">
        <v>1</v>
      </c>
      <c r="E130" s="11"/>
      <c r="F130" s="29">
        <f t="shared" si="4"/>
        <v>0</v>
      </c>
    </row>
    <row r="131" spans="1:6" s="44" customFormat="1" ht="15">
      <c r="A131" s="145" t="s">
        <v>162</v>
      </c>
      <c r="B131" s="122" t="s">
        <v>163</v>
      </c>
      <c r="C131" s="111"/>
      <c r="D131" s="112"/>
      <c r="E131" s="121"/>
      <c r="F131" s="161"/>
    </row>
    <row r="132" spans="1:6" ht="15">
      <c r="A132" s="36" t="s">
        <v>164</v>
      </c>
      <c r="B132" s="50" t="s">
        <v>467</v>
      </c>
      <c r="C132" s="42" t="s">
        <v>32</v>
      </c>
      <c r="D132" s="43">
        <v>1</v>
      </c>
      <c r="E132" s="11"/>
      <c r="F132" s="29">
        <f aca="true" t="shared" si="5" ref="F132:F140">ROUND(D132*E132,2)</f>
        <v>0</v>
      </c>
    </row>
    <row r="133" spans="1:6" ht="63">
      <c r="A133" s="36" t="s">
        <v>165</v>
      </c>
      <c r="B133" s="41" t="s">
        <v>166</v>
      </c>
      <c r="C133" s="42" t="s">
        <v>32</v>
      </c>
      <c r="D133" s="43">
        <v>6</v>
      </c>
      <c r="E133" s="12"/>
      <c r="F133" s="29">
        <f t="shared" si="5"/>
        <v>0</v>
      </c>
    </row>
    <row r="134" spans="1:6" ht="15">
      <c r="A134" s="36" t="s">
        <v>167</v>
      </c>
      <c r="B134" s="41" t="s">
        <v>168</v>
      </c>
      <c r="C134" s="42" t="s">
        <v>32</v>
      </c>
      <c r="D134" s="43">
        <v>1</v>
      </c>
      <c r="E134" s="12"/>
      <c r="F134" s="29">
        <f t="shared" si="5"/>
        <v>0</v>
      </c>
    </row>
    <row r="135" spans="1:6" ht="15">
      <c r="A135" s="36" t="s">
        <v>169</v>
      </c>
      <c r="B135" s="10" t="s">
        <v>170</v>
      </c>
      <c r="C135" s="42" t="s">
        <v>48</v>
      </c>
      <c r="D135" s="43">
        <v>60</v>
      </c>
      <c r="E135" s="11"/>
      <c r="F135" s="29">
        <f t="shared" si="5"/>
        <v>0</v>
      </c>
    </row>
    <row r="136" spans="1:6" s="9" customFormat="1" ht="15">
      <c r="A136" s="36" t="s">
        <v>171</v>
      </c>
      <c r="B136" s="50" t="s">
        <v>172</v>
      </c>
      <c r="C136" s="38" t="s">
        <v>153</v>
      </c>
      <c r="D136" s="43">
        <v>1</v>
      </c>
      <c r="E136" s="11"/>
      <c r="F136" s="29">
        <f t="shared" si="5"/>
        <v>0</v>
      </c>
    </row>
    <row r="137" spans="1:6" s="9" customFormat="1" ht="15">
      <c r="A137" s="36" t="s">
        <v>173</v>
      </c>
      <c r="B137" s="50" t="s">
        <v>174</v>
      </c>
      <c r="C137" s="42" t="s">
        <v>32</v>
      </c>
      <c r="D137" s="43">
        <v>1</v>
      </c>
      <c r="E137" s="11"/>
      <c r="F137" s="29">
        <f t="shared" si="5"/>
        <v>0</v>
      </c>
    </row>
    <row r="138" spans="1:6" s="9" customFormat="1" ht="15">
      <c r="A138" s="36" t="s">
        <v>175</v>
      </c>
      <c r="B138" s="50" t="s">
        <v>176</v>
      </c>
      <c r="C138" s="42" t="s">
        <v>32</v>
      </c>
      <c r="D138" s="43">
        <v>1</v>
      </c>
      <c r="E138" s="11"/>
      <c r="F138" s="29">
        <f t="shared" si="5"/>
        <v>0</v>
      </c>
    </row>
    <row r="139" spans="1:6" s="9" customFormat="1" ht="15">
      <c r="A139" s="36" t="s">
        <v>177</v>
      </c>
      <c r="B139" s="50" t="s">
        <v>178</v>
      </c>
      <c r="C139" s="42" t="s">
        <v>32</v>
      </c>
      <c r="D139" s="43">
        <f>D136</f>
        <v>1</v>
      </c>
      <c r="E139" s="11"/>
      <c r="F139" s="29">
        <f t="shared" si="5"/>
        <v>0</v>
      </c>
    </row>
    <row r="140" spans="1:6" s="9" customFormat="1" ht="15">
      <c r="A140" s="36" t="s">
        <v>179</v>
      </c>
      <c r="B140" s="37" t="s">
        <v>180</v>
      </c>
      <c r="C140" s="42" t="s">
        <v>32</v>
      </c>
      <c r="D140" s="51">
        <v>1</v>
      </c>
      <c r="E140" s="52"/>
      <c r="F140" s="29">
        <f t="shared" si="5"/>
        <v>0</v>
      </c>
    </row>
    <row r="141" spans="1:6" s="9" customFormat="1" ht="15">
      <c r="A141" s="162" t="s">
        <v>181</v>
      </c>
      <c r="B141" s="163" t="s">
        <v>182</v>
      </c>
      <c r="C141" s="164"/>
      <c r="D141" s="121"/>
      <c r="E141" s="121"/>
      <c r="F141" s="161"/>
    </row>
    <row r="142" spans="1:6" s="9" customFormat="1" ht="31.5">
      <c r="A142" s="53" t="s">
        <v>183</v>
      </c>
      <c r="B142" s="10" t="s">
        <v>184</v>
      </c>
      <c r="C142" s="28" t="s">
        <v>32</v>
      </c>
      <c r="D142" s="1">
        <v>1</v>
      </c>
      <c r="E142" s="12"/>
      <c r="F142" s="29">
        <f aca="true" t="shared" si="6" ref="F142:F166">ROUND(D142*E142,2)</f>
        <v>0</v>
      </c>
    </row>
    <row r="143" spans="1:6" s="9" customFormat="1" ht="47.25">
      <c r="A143" s="53" t="s">
        <v>185</v>
      </c>
      <c r="B143" s="10" t="s">
        <v>186</v>
      </c>
      <c r="C143" s="28" t="s">
        <v>32</v>
      </c>
      <c r="D143" s="1">
        <v>2</v>
      </c>
      <c r="E143" s="11"/>
      <c r="F143" s="29">
        <f t="shared" si="6"/>
        <v>0</v>
      </c>
    </row>
    <row r="144" spans="1:6" s="9" customFormat="1" ht="31.5">
      <c r="A144" s="53" t="s">
        <v>187</v>
      </c>
      <c r="B144" s="10" t="s">
        <v>188</v>
      </c>
      <c r="C144" s="28" t="s">
        <v>32</v>
      </c>
      <c r="D144" s="1">
        <v>1</v>
      </c>
      <c r="E144" s="11"/>
      <c r="F144" s="29">
        <f t="shared" si="6"/>
        <v>0</v>
      </c>
    </row>
    <row r="145" spans="1:6" ht="15">
      <c r="A145" s="53" t="s">
        <v>189</v>
      </c>
      <c r="B145" s="10" t="s">
        <v>190</v>
      </c>
      <c r="C145" s="28" t="s">
        <v>32</v>
      </c>
      <c r="D145" s="1">
        <v>1</v>
      </c>
      <c r="E145" s="11"/>
      <c r="F145" s="29">
        <f t="shared" si="6"/>
        <v>0</v>
      </c>
    </row>
    <row r="146" spans="1:6" s="9" customFormat="1" ht="31.5">
      <c r="A146" s="53" t="s">
        <v>191</v>
      </c>
      <c r="B146" s="10" t="s">
        <v>192</v>
      </c>
      <c r="C146" s="28" t="s">
        <v>32</v>
      </c>
      <c r="D146" s="1">
        <v>1</v>
      </c>
      <c r="E146" s="11"/>
      <c r="F146" s="29">
        <f t="shared" si="6"/>
        <v>0</v>
      </c>
    </row>
    <row r="147" spans="1:6" s="9" customFormat="1" ht="15">
      <c r="A147" s="53" t="s">
        <v>193</v>
      </c>
      <c r="B147" s="10" t="s">
        <v>194</v>
      </c>
      <c r="C147" s="28" t="s">
        <v>32</v>
      </c>
      <c r="D147" s="1">
        <v>1</v>
      </c>
      <c r="E147" s="11"/>
      <c r="F147" s="29">
        <f t="shared" si="6"/>
        <v>0</v>
      </c>
    </row>
    <row r="148" spans="1:6" s="9" customFormat="1" ht="15">
      <c r="A148" s="53" t="s">
        <v>195</v>
      </c>
      <c r="B148" s="10" t="s">
        <v>196</v>
      </c>
      <c r="C148" s="28" t="s">
        <v>32</v>
      </c>
      <c r="D148" s="1">
        <v>2</v>
      </c>
      <c r="E148" s="11"/>
      <c r="F148" s="29">
        <f t="shared" si="6"/>
        <v>0</v>
      </c>
    </row>
    <row r="149" spans="1:6" ht="15">
      <c r="A149" s="53" t="s">
        <v>197</v>
      </c>
      <c r="B149" s="10" t="s">
        <v>198</v>
      </c>
      <c r="C149" s="28" t="s">
        <v>32</v>
      </c>
      <c r="D149" s="1">
        <v>14</v>
      </c>
      <c r="E149" s="11"/>
      <c r="F149" s="29">
        <f t="shared" si="6"/>
        <v>0</v>
      </c>
    </row>
    <row r="150" spans="1:6" ht="15">
      <c r="A150" s="53" t="s">
        <v>199</v>
      </c>
      <c r="B150" s="10" t="s">
        <v>200</v>
      </c>
      <c r="C150" s="28" t="s">
        <v>32</v>
      </c>
      <c r="D150" s="1">
        <v>1</v>
      </c>
      <c r="E150" s="11"/>
      <c r="F150" s="29">
        <f t="shared" si="6"/>
        <v>0</v>
      </c>
    </row>
    <row r="151" spans="1:6" ht="15">
      <c r="A151" s="53" t="s">
        <v>201</v>
      </c>
      <c r="B151" s="10" t="s">
        <v>202</v>
      </c>
      <c r="C151" s="28" t="s">
        <v>32</v>
      </c>
      <c r="D151" s="1">
        <v>14</v>
      </c>
      <c r="E151" s="11"/>
      <c r="F151" s="29">
        <f t="shared" si="6"/>
        <v>0</v>
      </c>
    </row>
    <row r="152" spans="1:6" ht="15">
      <c r="A152" s="53" t="s">
        <v>203</v>
      </c>
      <c r="B152" s="10" t="s">
        <v>204</v>
      </c>
      <c r="C152" s="28" t="s">
        <v>116</v>
      </c>
      <c r="D152" s="1">
        <v>50</v>
      </c>
      <c r="E152" s="11"/>
      <c r="F152" s="29">
        <f t="shared" si="6"/>
        <v>0</v>
      </c>
    </row>
    <row r="153" spans="1:6" ht="15">
      <c r="A153" s="53" t="s">
        <v>205</v>
      </c>
      <c r="B153" s="10" t="s">
        <v>206</v>
      </c>
      <c r="C153" s="28" t="s">
        <v>116</v>
      </c>
      <c r="D153" s="1">
        <v>50</v>
      </c>
      <c r="E153" s="11"/>
      <c r="F153" s="29">
        <f t="shared" si="6"/>
        <v>0</v>
      </c>
    </row>
    <row r="154" spans="1:6" ht="30.4" customHeight="1">
      <c r="A154" s="53" t="s">
        <v>207</v>
      </c>
      <c r="B154" s="10" t="s">
        <v>208</v>
      </c>
      <c r="C154" s="28" t="s">
        <v>116</v>
      </c>
      <c r="D154" s="1">
        <v>10</v>
      </c>
      <c r="E154" s="11"/>
      <c r="F154" s="29">
        <f t="shared" si="6"/>
        <v>0</v>
      </c>
    </row>
    <row r="155" spans="1:6" ht="19.5" customHeight="1">
      <c r="A155" s="53" t="s">
        <v>209</v>
      </c>
      <c r="B155" s="10" t="s">
        <v>210</v>
      </c>
      <c r="C155" s="28" t="s">
        <v>32</v>
      </c>
      <c r="D155" s="1">
        <v>1</v>
      </c>
      <c r="E155" s="11"/>
      <c r="F155" s="29">
        <f t="shared" si="6"/>
        <v>0</v>
      </c>
    </row>
    <row r="156" spans="1:6" ht="19.5" customHeight="1">
      <c r="A156" s="145" t="s">
        <v>211</v>
      </c>
      <c r="B156" s="122" t="s">
        <v>212</v>
      </c>
      <c r="C156" s="165"/>
      <c r="D156" s="166"/>
      <c r="E156" s="121"/>
      <c r="F156" s="146"/>
    </row>
    <row r="157" spans="1:6" ht="27.75" customHeight="1">
      <c r="A157" s="36" t="s">
        <v>213</v>
      </c>
      <c r="B157" s="10" t="s">
        <v>214</v>
      </c>
      <c r="C157" s="28" t="s">
        <v>32</v>
      </c>
      <c r="D157" s="12">
        <v>1</v>
      </c>
      <c r="E157" s="11"/>
      <c r="F157" s="29">
        <f t="shared" si="6"/>
        <v>0</v>
      </c>
    </row>
    <row r="158" spans="1:6" ht="82.5" customHeight="1">
      <c r="A158" s="36" t="s">
        <v>215</v>
      </c>
      <c r="B158" s="10" t="s">
        <v>216</v>
      </c>
      <c r="C158" s="28" t="s">
        <v>32</v>
      </c>
      <c r="D158" s="12">
        <v>1</v>
      </c>
      <c r="E158" s="11"/>
      <c r="F158" s="29">
        <f t="shared" si="6"/>
        <v>0</v>
      </c>
    </row>
    <row r="159" spans="1:6" ht="244.5" customHeight="1">
      <c r="A159" s="36" t="s">
        <v>217</v>
      </c>
      <c r="B159" s="10" t="s">
        <v>218</v>
      </c>
      <c r="C159" s="28" t="s">
        <v>32</v>
      </c>
      <c r="D159" s="12">
        <v>4</v>
      </c>
      <c r="E159" s="11"/>
      <c r="F159" s="29">
        <f t="shared" si="6"/>
        <v>0</v>
      </c>
    </row>
    <row r="160" spans="1:6" ht="267.75">
      <c r="A160" s="36" t="s">
        <v>219</v>
      </c>
      <c r="B160" s="10" t="s">
        <v>220</v>
      </c>
      <c r="C160" s="28" t="s">
        <v>32</v>
      </c>
      <c r="D160" s="12">
        <v>3</v>
      </c>
      <c r="E160" s="11"/>
      <c r="F160" s="29">
        <f t="shared" si="6"/>
        <v>0</v>
      </c>
    </row>
    <row r="161" spans="1:6" ht="27" customHeight="1">
      <c r="A161" s="36" t="s">
        <v>221</v>
      </c>
      <c r="B161" s="10" t="s">
        <v>222</v>
      </c>
      <c r="C161" s="28" t="s">
        <v>32</v>
      </c>
      <c r="D161" s="12">
        <v>1</v>
      </c>
      <c r="E161" s="11"/>
      <c r="F161" s="29">
        <f t="shared" si="6"/>
        <v>0</v>
      </c>
    </row>
    <row r="162" spans="1:6" ht="29.25" customHeight="1">
      <c r="A162" s="36" t="s">
        <v>223</v>
      </c>
      <c r="B162" s="10" t="s">
        <v>204</v>
      </c>
      <c r="C162" s="28" t="s">
        <v>116</v>
      </c>
      <c r="D162" s="1">
        <v>150</v>
      </c>
      <c r="E162" s="11"/>
      <c r="F162" s="29">
        <f t="shared" si="6"/>
        <v>0</v>
      </c>
    </row>
    <row r="163" spans="1:6" ht="24" customHeight="1">
      <c r="A163" s="36" t="s">
        <v>224</v>
      </c>
      <c r="B163" s="10" t="s">
        <v>225</v>
      </c>
      <c r="C163" s="28" t="s">
        <v>32</v>
      </c>
      <c r="D163" s="1">
        <v>1</v>
      </c>
      <c r="E163" s="11"/>
      <c r="F163" s="29">
        <f t="shared" si="6"/>
        <v>0</v>
      </c>
    </row>
    <row r="164" spans="1:6" ht="31.5">
      <c r="A164" s="36" t="s">
        <v>226</v>
      </c>
      <c r="B164" s="41" t="s">
        <v>227</v>
      </c>
      <c r="C164" s="28" t="s">
        <v>116</v>
      </c>
      <c r="D164" s="1">
        <v>25</v>
      </c>
      <c r="E164" s="11"/>
      <c r="F164" s="29">
        <f t="shared" si="6"/>
        <v>0</v>
      </c>
    </row>
    <row r="165" spans="1:6" ht="21" customHeight="1">
      <c r="A165" s="36" t="s">
        <v>228</v>
      </c>
      <c r="B165" s="10" t="s">
        <v>555</v>
      </c>
      <c r="C165" s="28" t="s">
        <v>116</v>
      </c>
      <c r="D165" s="12">
        <v>60</v>
      </c>
      <c r="E165" s="11"/>
      <c r="F165" s="29">
        <f t="shared" si="6"/>
        <v>0</v>
      </c>
    </row>
    <row r="166" spans="1:6" ht="19.15" customHeight="1">
      <c r="A166" s="36" t="s">
        <v>229</v>
      </c>
      <c r="B166" s="10" t="s">
        <v>178</v>
      </c>
      <c r="C166" s="28" t="s">
        <v>32</v>
      </c>
      <c r="D166" s="12">
        <v>1</v>
      </c>
      <c r="E166" s="11"/>
      <c r="F166" s="29">
        <f t="shared" si="6"/>
        <v>0</v>
      </c>
    </row>
    <row r="167" spans="1:6" ht="19.15" customHeight="1">
      <c r="A167" s="30" t="s">
        <v>231</v>
      </c>
      <c r="B167" s="25" t="s">
        <v>230</v>
      </c>
      <c r="C167" s="7"/>
      <c r="D167" s="8"/>
      <c r="E167" s="8"/>
      <c r="F167" s="150">
        <f>SUM(F90:F166)</f>
        <v>0</v>
      </c>
    </row>
    <row r="168" spans="1:6" ht="19.15" customHeight="1">
      <c r="A168" s="36"/>
      <c r="B168" s="56"/>
      <c r="C168" s="38"/>
      <c r="D168" s="12"/>
      <c r="E168" s="12"/>
      <c r="F168" s="57"/>
    </row>
    <row r="169" spans="1:6" ht="19.15" customHeight="1">
      <c r="A169" s="30" t="s">
        <v>269</v>
      </c>
      <c r="B169" s="6" t="s">
        <v>549</v>
      </c>
      <c r="C169" s="7"/>
      <c r="D169" s="8"/>
      <c r="E169" s="8"/>
      <c r="F169" s="31"/>
    </row>
    <row r="170" spans="1:6" ht="63">
      <c r="A170" s="58">
        <v>5.1</v>
      </c>
      <c r="B170" s="37" t="s">
        <v>232</v>
      </c>
      <c r="C170" s="28" t="s">
        <v>32</v>
      </c>
      <c r="D170" s="59">
        <v>1</v>
      </c>
      <c r="E170" s="12"/>
      <c r="F170" s="16">
        <f>ROUND(D170*E170,2)</f>
        <v>0</v>
      </c>
    </row>
    <row r="171" spans="1:6" ht="31.5">
      <c r="A171" s="60" t="s">
        <v>233</v>
      </c>
      <c r="B171" s="61" t="s">
        <v>234</v>
      </c>
      <c r="C171" s="28" t="s">
        <v>32</v>
      </c>
      <c r="D171" s="62">
        <v>6</v>
      </c>
      <c r="E171" s="1"/>
      <c r="F171" s="16">
        <f aca="true" t="shared" si="7" ref="F171:F187">ROUND(D171*E171,2)</f>
        <v>0</v>
      </c>
    </row>
    <row r="172" spans="1:6" ht="31.5">
      <c r="A172" s="60" t="s">
        <v>235</v>
      </c>
      <c r="B172" s="61" t="s">
        <v>236</v>
      </c>
      <c r="C172" s="28" t="s">
        <v>32</v>
      </c>
      <c r="D172" s="62">
        <v>2</v>
      </c>
      <c r="E172" s="1"/>
      <c r="F172" s="16">
        <f t="shared" si="7"/>
        <v>0</v>
      </c>
    </row>
    <row r="173" spans="1:6" ht="15">
      <c r="A173" s="60" t="s">
        <v>237</v>
      </c>
      <c r="B173" s="63" t="s">
        <v>238</v>
      </c>
      <c r="C173" s="28" t="s">
        <v>32</v>
      </c>
      <c r="D173" s="62">
        <v>2</v>
      </c>
      <c r="E173" s="1"/>
      <c r="F173" s="16">
        <f t="shared" si="7"/>
        <v>0</v>
      </c>
    </row>
    <row r="174" spans="1:6" ht="15">
      <c r="A174" s="60" t="s">
        <v>239</v>
      </c>
      <c r="B174" s="63" t="s">
        <v>240</v>
      </c>
      <c r="C174" s="28" t="s">
        <v>32</v>
      </c>
      <c r="D174" s="62">
        <v>4</v>
      </c>
      <c r="E174" s="1"/>
      <c r="F174" s="16">
        <f t="shared" si="7"/>
        <v>0</v>
      </c>
    </row>
    <row r="175" spans="1:6" ht="31.5">
      <c r="A175" s="60" t="s">
        <v>241</v>
      </c>
      <c r="B175" s="61" t="s">
        <v>242</v>
      </c>
      <c r="C175" s="64" t="s">
        <v>7</v>
      </c>
      <c r="D175" s="62">
        <v>114</v>
      </c>
      <c r="E175" s="62"/>
      <c r="F175" s="16">
        <f t="shared" si="7"/>
        <v>0</v>
      </c>
    </row>
    <row r="176" spans="1:6" ht="31.5">
      <c r="A176" s="60" t="s">
        <v>243</v>
      </c>
      <c r="B176" s="61" t="s">
        <v>244</v>
      </c>
      <c r="C176" s="64" t="s">
        <v>7</v>
      </c>
      <c r="D176" s="62">
        <v>54</v>
      </c>
      <c r="E176" s="62"/>
      <c r="F176" s="16">
        <f t="shared" si="7"/>
        <v>0</v>
      </c>
    </row>
    <row r="177" spans="1:6" ht="15">
      <c r="A177" s="60" t="s">
        <v>245</v>
      </c>
      <c r="B177" s="63" t="s">
        <v>246</v>
      </c>
      <c r="C177" s="28" t="s">
        <v>32</v>
      </c>
      <c r="D177" s="1">
        <v>2</v>
      </c>
      <c r="E177" s="1"/>
      <c r="F177" s="16">
        <f t="shared" si="7"/>
        <v>0</v>
      </c>
    </row>
    <row r="178" spans="1:6" ht="15">
      <c r="A178" s="60" t="s">
        <v>247</v>
      </c>
      <c r="B178" s="61" t="s">
        <v>248</v>
      </c>
      <c r="C178" s="64" t="s">
        <v>48</v>
      </c>
      <c r="D178" s="62">
        <v>64</v>
      </c>
      <c r="E178" s="1"/>
      <c r="F178" s="16">
        <f t="shared" si="7"/>
        <v>0</v>
      </c>
    </row>
    <row r="179" spans="1:6" ht="47.25">
      <c r="A179" s="60" t="s">
        <v>249</v>
      </c>
      <c r="B179" s="65" t="s">
        <v>250</v>
      </c>
      <c r="C179" s="28" t="s">
        <v>32</v>
      </c>
      <c r="D179" s="1">
        <v>2</v>
      </c>
      <c r="E179" s="1"/>
      <c r="F179" s="16">
        <f t="shared" si="7"/>
        <v>0</v>
      </c>
    </row>
    <row r="180" spans="1:6" ht="31.5">
      <c r="A180" s="60" t="s">
        <v>251</v>
      </c>
      <c r="B180" s="27" t="s">
        <v>252</v>
      </c>
      <c r="C180" s="64" t="s">
        <v>48</v>
      </c>
      <c r="D180" s="62">
        <v>64</v>
      </c>
      <c r="E180" s="1"/>
      <c r="F180" s="16">
        <f t="shared" si="7"/>
        <v>0</v>
      </c>
    </row>
    <row r="181" spans="1:6" ht="31.5">
      <c r="A181" s="60" t="s">
        <v>253</v>
      </c>
      <c r="B181" s="27" t="s">
        <v>254</v>
      </c>
      <c r="C181" s="64" t="s">
        <v>7</v>
      </c>
      <c r="D181" s="1">
        <v>168</v>
      </c>
      <c r="E181" s="1"/>
      <c r="F181" s="16">
        <f t="shared" si="7"/>
        <v>0</v>
      </c>
    </row>
    <row r="182" spans="1:6" ht="15">
      <c r="A182" s="60" t="s">
        <v>255</v>
      </c>
      <c r="B182" s="27" t="s">
        <v>256</v>
      </c>
      <c r="C182" s="64" t="s">
        <v>257</v>
      </c>
      <c r="D182" s="1">
        <v>0.2</v>
      </c>
      <c r="E182" s="1"/>
      <c r="F182" s="16">
        <f t="shared" si="7"/>
        <v>0</v>
      </c>
    </row>
    <row r="183" spans="1:6" ht="15">
      <c r="A183" s="60" t="s">
        <v>258</v>
      </c>
      <c r="B183" s="27" t="s">
        <v>259</v>
      </c>
      <c r="C183" s="28" t="s">
        <v>32</v>
      </c>
      <c r="D183" s="1">
        <v>1</v>
      </c>
      <c r="E183" s="1"/>
      <c r="F183" s="16">
        <f t="shared" si="7"/>
        <v>0</v>
      </c>
    </row>
    <row r="184" spans="1:6" ht="15">
      <c r="A184" s="60" t="s">
        <v>260</v>
      </c>
      <c r="B184" s="27" t="s">
        <v>261</v>
      </c>
      <c r="C184" s="28" t="s">
        <v>32</v>
      </c>
      <c r="D184" s="1">
        <v>2</v>
      </c>
      <c r="E184" s="1"/>
      <c r="F184" s="16">
        <f t="shared" si="7"/>
        <v>0</v>
      </c>
    </row>
    <row r="185" spans="1:6" ht="15">
      <c r="A185" s="60" t="s">
        <v>262</v>
      </c>
      <c r="B185" s="27" t="s">
        <v>263</v>
      </c>
      <c r="C185" s="28" t="s">
        <v>32</v>
      </c>
      <c r="D185" s="1">
        <v>1</v>
      </c>
      <c r="E185" s="1"/>
      <c r="F185" s="16">
        <f t="shared" si="7"/>
        <v>0</v>
      </c>
    </row>
    <row r="186" spans="1:6" ht="19.9" customHeight="1">
      <c r="A186" s="60" t="s">
        <v>264</v>
      </c>
      <c r="B186" s="27" t="s">
        <v>265</v>
      </c>
      <c r="C186" s="28" t="s">
        <v>32</v>
      </c>
      <c r="D186" s="1">
        <v>1</v>
      </c>
      <c r="E186" s="1"/>
      <c r="F186" s="16">
        <f t="shared" si="7"/>
        <v>0</v>
      </c>
    </row>
    <row r="187" spans="1:6" ht="31.5">
      <c r="A187" s="60" t="s">
        <v>266</v>
      </c>
      <c r="B187" s="27" t="s">
        <v>267</v>
      </c>
      <c r="C187" s="28" t="s">
        <v>32</v>
      </c>
      <c r="D187" s="1">
        <v>1</v>
      </c>
      <c r="E187" s="1"/>
      <c r="F187" s="16">
        <f t="shared" si="7"/>
        <v>0</v>
      </c>
    </row>
    <row r="188" spans="1:6" ht="19.5" customHeight="1">
      <c r="A188" s="30" t="s">
        <v>269</v>
      </c>
      <c r="B188" s="25" t="s">
        <v>268</v>
      </c>
      <c r="C188" s="7"/>
      <c r="D188" s="8"/>
      <c r="E188" s="8"/>
      <c r="F188" s="150">
        <f>SUM(F170:F187)</f>
        <v>0</v>
      </c>
    </row>
    <row r="189" spans="1:6" ht="15">
      <c r="A189" s="18"/>
      <c r="B189" s="66"/>
      <c r="C189" s="28"/>
      <c r="D189" s="1"/>
      <c r="E189" s="1"/>
      <c r="F189" s="29"/>
    </row>
    <row r="190" spans="1:6" ht="36" customHeight="1">
      <c r="A190" s="30" t="s">
        <v>509</v>
      </c>
      <c r="B190" s="67" t="s">
        <v>270</v>
      </c>
      <c r="C190" s="7"/>
      <c r="D190" s="8"/>
      <c r="E190" s="8"/>
      <c r="F190" s="31"/>
    </row>
    <row r="191" spans="1:6" ht="19.15" customHeight="1">
      <c r="A191" s="145" t="s">
        <v>271</v>
      </c>
      <c r="B191" s="122" t="s">
        <v>272</v>
      </c>
      <c r="C191" s="111"/>
      <c r="D191" s="112"/>
      <c r="E191" s="112"/>
      <c r="F191" s="146"/>
    </row>
    <row r="192" spans="1:6" ht="15">
      <c r="A192" s="60" t="s">
        <v>273</v>
      </c>
      <c r="B192" s="27" t="s">
        <v>274</v>
      </c>
      <c r="C192" s="91" t="s">
        <v>13</v>
      </c>
      <c r="D192" s="62">
        <f>52*0.15</f>
        <v>7.8</v>
      </c>
      <c r="E192" s="62"/>
      <c r="F192" s="68">
        <f>ROUND(D192*E192,2)</f>
        <v>0</v>
      </c>
    </row>
    <row r="193" spans="1:6" ht="31.5">
      <c r="A193" s="60" t="s">
        <v>275</v>
      </c>
      <c r="B193" s="27" t="s">
        <v>276</v>
      </c>
      <c r="C193" s="91" t="s">
        <v>13</v>
      </c>
      <c r="D193" s="62">
        <f>52*0.15</f>
        <v>7.8</v>
      </c>
      <c r="E193" s="62"/>
      <c r="F193" s="68">
        <f aca="true" t="shared" si="8" ref="F193:F200">ROUND(D193*E193,2)</f>
        <v>0</v>
      </c>
    </row>
    <row r="194" spans="1:6" ht="24.4" customHeight="1">
      <c r="A194" s="60" t="s">
        <v>277</v>
      </c>
      <c r="B194" s="27" t="s">
        <v>278</v>
      </c>
      <c r="C194" s="91" t="s">
        <v>13</v>
      </c>
      <c r="D194" s="62">
        <f>52*0.1</f>
        <v>5.2</v>
      </c>
      <c r="E194" s="62"/>
      <c r="F194" s="68">
        <f t="shared" si="8"/>
        <v>0</v>
      </c>
    </row>
    <row r="195" spans="1:6" ht="15">
      <c r="A195" s="60" t="s">
        <v>279</v>
      </c>
      <c r="B195" s="27" t="s">
        <v>280</v>
      </c>
      <c r="C195" s="91" t="s">
        <v>48</v>
      </c>
      <c r="D195" s="62">
        <v>25</v>
      </c>
      <c r="E195" s="62"/>
      <c r="F195" s="68">
        <f t="shared" si="8"/>
        <v>0</v>
      </c>
    </row>
    <row r="196" spans="1:6" ht="21" customHeight="1">
      <c r="A196" s="60" t="s">
        <v>281</v>
      </c>
      <c r="B196" s="27" t="s">
        <v>282</v>
      </c>
      <c r="C196" s="91" t="s">
        <v>7</v>
      </c>
      <c r="D196" s="62">
        <f>285*0.1</f>
        <v>28.5</v>
      </c>
      <c r="E196" s="62"/>
      <c r="F196" s="68">
        <f t="shared" si="8"/>
        <v>0</v>
      </c>
    </row>
    <row r="197" spans="1:6" ht="21" customHeight="1">
      <c r="A197" s="60" t="s">
        <v>283</v>
      </c>
      <c r="B197" s="27" t="s">
        <v>284</v>
      </c>
      <c r="C197" s="91" t="s">
        <v>7</v>
      </c>
      <c r="D197" s="62">
        <v>52</v>
      </c>
      <c r="E197" s="62"/>
      <c r="F197" s="68">
        <f t="shared" si="8"/>
        <v>0</v>
      </c>
    </row>
    <row r="198" spans="1:6" ht="15">
      <c r="A198" s="60" t="s">
        <v>285</v>
      </c>
      <c r="B198" s="27" t="s">
        <v>286</v>
      </c>
      <c r="C198" s="91" t="s">
        <v>48</v>
      </c>
      <c r="D198" s="62">
        <v>25</v>
      </c>
      <c r="E198" s="62"/>
      <c r="F198" s="68">
        <f>ROUND(D198*E198,2)</f>
        <v>0</v>
      </c>
    </row>
    <row r="199" spans="1:6" ht="15">
      <c r="A199" s="60" t="s">
        <v>287</v>
      </c>
      <c r="B199" s="27" t="s">
        <v>288</v>
      </c>
      <c r="C199" s="91" t="s">
        <v>7</v>
      </c>
      <c r="D199" s="62">
        <f>285*0.35</f>
        <v>99.75</v>
      </c>
      <c r="E199" s="59"/>
      <c r="F199" s="68">
        <f t="shared" si="8"/>
        <v>0</v>
      </c>
    </row>
    <row r="200" spans="1:6" ht="15">
      <c r="A200" s="60" t="s">
        <v>289</v>
      </c>
      <c r="B200" s="27" t="s">
        <v>290</v>
      </c>
      <c r="C200" s="91" t="s">
        <v>7</v>
      </c>
      <c r="D200" s="62">
        <f>285*1.2</f>
        <v>342</v>
      </c>
      <c r="E200" s="59"/>
      <c r="F200" s="68">
        <f t="shared" si="8"/>
        <v>0</v>
      </c>
    </row>
    <row r="201" spans="1:6" ht="15">
      <c r="A201" s="69" t="s">
        <v>291</v>
      </c>
      <c r="B201" s="70" t="s">
        <v>292</v>
      </c>
      <c r="C201" s="71"/>
      <c r="D201" s="72"/>
      <c r="E201" s="73"/>
      <c r="F201" s="74"/>
    </row>
    <row r="202" spans="1:6" ht="33.75" customHeight="1">
      <c r="A202" s="60" t="s">
        <v>293</v>
      </c>
      <c r="B202" s="27" t="s">
        <v>554</v>
      </c>
      <c r="C202" s="91" t="s">
        <v>32</v>
      </c>
      <c r="D202" s="62">
        <f>74*7</f>
        <v>518</v>
      </c>
      <c r="E202" s="62"/>
      <c r="F202" s="68">
        <f>ROUND(D202*E202,2)</f>
        <v>0</v>
      </c>
    </row>
    <row r="203" spans="1:6" ht="27.75" customHeight="1">
      <c r="A203" s="60" t="s">
        <v>294</v>
      </c>
      <c r="B203" s="27" t="s">
        <v>295</v>
      </c>
      <c r="C203" s="91" t="s">
        <v>32</v>
      </c>
      <c r="D203" s="62">
        <v>55</v>
      </c>
      <c r="E203" s="62"/>
      <c r="F203" s="68">
        <f>ROUND(D203*E203,2)</f>
        <v>0</v>
      </c>
    </row>
    <row r="204" spans="1:6" ht="31.5">
      <c r="A204" s="60" t="s">
        <v>296</v>
      </c>
      <c r="B204" s="27" t="s">
        <v>297</v>
      </c>
      <c r="C204" s="91" t="s">
        <v>32</v>
      </c>
      <c r="D204" s="62">
        <v>1</v>
      </c>
      <c r="E204" s="62"/>
      <c r="F204" s="68">
        <f>ROUND(D204*E204,2)</f>
        <v>0</v>
      </c>
    </row>
    <row r="205" spans="1:6" ht="20.65" customHeight="1">
      <c r="A205" s="156" t="s">
        <v>509</v>
      </c>
      <c r="B205" s="25" t="s">
        <v>298</v>
      </c>
      <c r="C205" s="75"/>
      <c r="D205" s="76"/>
      <c r="E205" s="8"/>
      <c r="F205" s="150">
        <f>SUM(F192:F204)</f>
        <v>0</v>
      </c>
    </row>
    <row r="206" spans="1:6" ht="20.65" customHeight="1">
      <c r="A206" s="18"/>
      <c r="B206" s="66"/>
      <c r="C206" s="28"/>
      <c r="D206" s="1"/>
      <c r="E206" s="1"/>
      <c r="F206" s="29"/>
    </row>
    <row r="207" spans="1:6" ht="20.65" customHeight="1">
      <c r="A207" s="77" t="s">
        <v>299</v>
      </c>
      <c r="B207" s="168" t="s">
        <v>300</v>
      </c>
      <c r="C207" s="78"/>
      <c r="D207" s="79"/>
      <c r="E207" s="79"/>
      <c r="F207" s="80"/>
    </row>
    <row r="208" spans="1:6" ht="20.65" customHeight="1">
      <c r="A208" s="81" t="s">
        <v>301</v>
      </c>
      <c r="B208" s="70" t="s">
        <v>302</v>
      </c>
      <c r="C208" s="82"/>
      <c r="D208" s="83"/>
      <c r="E208" s="84"/>
      <c r="F208" s="85"/>
    </row>
    <row r="209" spans="1:6" ht="25.9" customHeight="1">
      <c r="A209" s="86" t="s">
        <v>303</v>
      </c>
      <c r="B209" s="87" t="s">
        <v>304</v>
      </c>
      <c r="C209" s="88"/>
      <c r="D209" s="89"/>
      <c r="E209" s="54"/>
      <c r="F209" s="90"/>
    </row>
    <row r="210" spans="1:6" ht="31.5">
      <c r="A210" s="60" t="s">
        <v>305</v>
      </c>
      <c r="B210" s="27" t="s">
        <v>306</v>
      </c>
      <c r="C210" s="91" t="s">
        <v>48</v>
      </c>
      <c r="D210" s="62">
        <v>8</v>
      </c>
      <c r="E210" s="92"/>
      <c r="F210" s="29">
        <f aca="true" t="shared" si="9" ref="F210:F226">ROUND(D210*E210,2)</f>
        <v>0</v>
      </c>
    </row>
    <row r="211" spans="1:6" ht="31.5">
      <c r="A211" s="60" t="s">
        <v>307</v>
      </c>
      <c r="B211" s="27" t="s">
        <v>308</v>
      </c>
      <c r="C211" s="91" t="s">
        <v>48</v>
      </c>
      <c r="D211" s="62">
        <v>5.5</v>
      </c>
      <c r="E211" s="92"/>
      <c r="F211" s="29">
        <f t="shared" si="9"/>
        <v>0</v>
      </c>
    </row>
    <row r="212" spans="1:6" ht="15">
      <c r="A212" s="60" t="s">
        <v>309</v>
      </c>
      <c r="B212" s="27" t="s">
        <v>310</v>
      </c>
      <c r="C212" s="91" t="s">
        <v>545</v>
      </c>
      <c r="D212" s="62">
        <f>0.165*11.5*1.05</f>
        <v>1.9923750000000002</v>
      </c>
      <c r="E212" s="1"/>
      <c r="F212" s="29">
        <f t="shared" si="9"/>
        <v>0</v>
      </c>
    </row>
    <row r="213" spans="1:6" ht="15">
      <c r="A213" s="60" t="s">
        <v>311</v>
      </c>
      <c r="B213" s="27" t="s">
        <v>312</v>
      </c>
      <c r="C213" s="91" t="s">
        <v>545</v>
      </c>
      <c r="D213" s="62">
        <f>0.045*11.5*1.05</f>
        <v>0.5433749999999999</v>
      </c>
      <c r="E213" s="11"/>
      <c r="F213" s="29">
        <f t="shared" si="9"/>
        <v>0</v>
      </c>
    </row>
    <row r="214" spans="1:6" ht="15">
      <c r="A214" s="60" t="s">
        <v>313</v>
      </c>
      <c r="B214" s="27" t="s">
        <v>314</v>
      </c>
      <c r="C214" s="91" t="s">
        <v>545</v>
      </c>
      <c r="D214" s="62">
        <f>D213+0.02*11.5*1.05</f>
        <v>0.784875</v>
      </c>
      <c r="E214" s="11"/>
      <c r="F214" s="29">
        <f t="shared" si="9"/>
        <v>0</v>
      </c>
    </row>
    <row r="215" spans="1:6" ht="15">
      <c r="A215" s="60" t="s">
        <v>315</v>
      </c>
      <c r="B215" s="27" t="s">
        <v>316</v>
      </c>
      <c r="C215" s="91" t="s">
        <v>545</v>
      </c>
      <c r="D215" s="62">
        <f>D212-D214</f>
        <v>1.2075000000000002</v>
      </c>
      <c r="E215" s="11"/>
      <c r="F215" s="29">
        <f t="shared" si="9"/>
        <v>0</v>
      </c>
    </row>
    <row r="216" spans="1:6" ht="31.5">
      <c r="A216" s="60" t="s">
        <v>317</v>
      </c>
      <c r="B216" s="27" t="s">
        <v>318</v>
      </c>
      <c r="C216" s="91" t="s">
        <v>48</v>
      </c>
      <c r="D216" s="62">
        <v>2.5</v>
      </c>
      <c r="E216" s="11"/>
      <c r="F216" s="29">
        <f t="shared" si="9"/>
        <v>0</v>
      </c>
    </row>
    <row r="217" spans="1:6" ht="15">
      <c r="A217" s="60" t="s">
        <v>319</v>
      </c>
      <c r="B217" s="27" t="s">
        <v>320</v>
      </c>
      <c r="C217" s="91" t="s">
        <v>32</v>
      </c>
      <c r="D217" s="62">
        <v>2</v>
      </c>
      <c r="E217" s="11"/>
      <c r="F217" s="29">
        <f t="shared" si="9"/>
        <v>0</v>
      </c>
    </row>
    <row r="218" spans="1:6" ht="15">
      <c r="A218" s="60" t="s">
        <v>321</v>
      </c>
      <c r="B218" s="27" t="s">
        <v>322</v>
      </c>
      <c r="C218" s="91" t="s">
        <v>32</v>
      </c>
      <c r="D218" s="62">
        <v>1</v>
      </c>
      <c r="E218" s="11"/>
      <c r="F218" s="29">
        <f t="shared" si="9"/>
        <v>0</v>
      </c>
    </row>
    <row r="219" spans="1:6" ht="31.5">
      <c r="A219" s="60" t="s">
        <v>323</v>
      </c>
      <c r="B219" s="27" t="s">
        <v>324</v>
      </c>
      <c r="C219" s="91" t="s">
        <v>32</v>
      </c>
      <c r="D219" s="62">
        <v>1</v>
      </c>
      <c r="E219" s="11"/>
      <c r="F219" s="29">
        <f t="shared" si="9"/>
        <v>0</v>
      </c>
    </row>
    <row r="220" spans="1:6" ht="31.5">
      <c r="A220" s="60" t="s">
        <v>325</v>
      </c>
      <c r="B220" s="27" t="s">
        <v>326</v>
      </c>
      <c r="C220" s="91" t="s">
        <v>48</v>
      </c>
      <c r="D220" s="62">
        <v>11.5</v>
      </c>
      <c r="E220" s="11"/>
      <c r="F220" s="29">
        <f t="shared" si="9"/>
        <v>0</v>
      </c>
    </row>
    <row r="221" spans="1:6" ht="31.5">
      <c r="A221" s="60" t="s">
        <v>327</v>
      </c>
      <c r="B221" s="27" t="s">
        <v>328</v>
      </c>
      <c r="C221" s="91" t="s">
        <v>48</v>
      </c>
      <c r="D221" s="62">
        <v>11.5</v>
      </c>
      <c r="E221" s="11"/>
      <c r="F221" s="29">
        <f t="shared" si="9"/>
        <v>0</v>
      </c>
    </row>
    <row r="222" spans="1:6" ht="31.5">
      <c r="A222" s="60" t="s">
        <v>329</v>
      </c>
      <c r="B222" s="93" t="s">
        <v>330</v>
      </c>
      <c r="C222" s="91" t="s">
        <v>545</v>
      </c>
      <c r="D222" s="95">
        <v>17.74</v>
      </c>
      <c r="E222" s="11"/>
      <c r="F222" s="29">
        <f t="shared" si="9"/>
        <v>0</v>
      </c>
    </row>
    <row r="223" spans="1:6" ht="31.5">
      <c r="A223" s="60" t="s">
        <v>331</v>
      </c>
      <c r="B223" s="93" t="s">
        <v>332</v>
      </c>
      <c r="C223" s="94" t="s">
        <v>546</v>
      </c>
      <c r="D223" s="95">
        <v>32.05</v>
      </c>
      <c r="E223" s="11"/>
      <c r="F223" s="29">
        <f t="shared" si="9"/>
        <v>0</v>
      </c>
    </row>
    <row r="224" spans="1:6" ht="31.5">
      <c r="A224" s="60" t="s">
        <v>333</v>
      </c>
      <c r="B224" s="93" t="s">
        <v>312</v>
      </c>
      <c r="C224" s="91" t="s">
        <v>545</v>
      </c>
      <c r="D224" s="95">
        <v>0.13</v>
      </c>
      <c r="E224" s="11"/>
      <c r="F224" s="29">
        <f t="shared" si="9"/>
        <v>0</v>
      </c>
    </row>
    <row r="225" spans="1:6" ht="21" customHeight="1">
      <c r="A225" s="60" t="s">
        <v>334</v>
      </c>
      <c r="B225" s="93" t="s">
        <v>314</v>
      </c>
      <c r="C225" s="91" t="s">
        <v>545</v>
      </c>
      <c r="D225" s="95">
        <v>0.26</v>
      </c>
      <c r="E225" s="11"/>
      <c r="F225" s="29">
        <f t="shared" si="9"/>
        <v>0</v>
      </c>
    </row>
    <row r="226" spans="1:6" ht="24.4" customHeight="1">
      <c r="A226" s="60" t="s">
        <v>335</v>
      </c>
      <c r="B226" s="27" t="s">
        <v>316</v>
      </c>
      <c r="C226" s="91" t="s">
        <v>545</v>
      </c>
      <c r="D226" s="95">
        <v>17.48</v>
      </c>
      <c r="E226" s="11"/>
      <c r="F226" s="29">
        <f t="shared" si="9"/>
        <v>0</v>
      </c>
    </row>
    <row r="227" spans="1:6" ht="19.5" customHeight="1">
      <c r="A227" s="86" t="s">
        <v>336</v>
      </c>
      <c r="B227" s="87" t="s">
        <v>337</v>
      </c>
      <c r="C227" s="88"/>
      <c r="D227" s="89"/>
      <c r="E227" s="49"/>
      <c r="F227" s="96"/>
    </row>
    <row r="228" spans="1:6" ht="31.5">
      <c r="A228" s="60" t="s">
        <v>338</v>
      </c>
      <c r="B228" s="27" t="s">
        <v>339</v>
      </c>
      <c r="C228" s="91" t="s">
        <v>48</v>
      </c>
      <c r="D228" s="62">
        <v>10</v>
      </c>
      <c r="E228" s="92"/>
      <c r="F228" s="29">
        <f aca="true" t="shared" si="10" ref="F228:F247">ROUND(D228*E228,2)</f>
        <v>0</v>
      </c>
    </row>
    <row r="229" spans="1:6" ht="15">
      <c r="A229" s="60" t="s">
        <v>340</v>
      </c>
      <c r="B229" s="27" t="s">
        <v>310</v>
      </c>
      <c r="C229" s="91" t="s">
        <v>545</v>
      </c>
      <c r="D229" s="62">
        <f>0.165*10*1.05</f>
        <v>1.7325000000000002</v>
      </c>
      <c r="E229" s="1"/>
      <c r="F229" s="29">
        <f t="shared" si="10"/>
        <v>0</v>
      </c>
    </row>
    <row r="230" spans="1:6" ht="15">
      <c r="A230" s="60" t="s">
        <v>341</v>
      </c>
      <c r="B230" s="27" t="s">
        <v>312</v>
      </c>
      <c r="C230" s="91" t="s">
        <v>545</v>
      </c>
      <c r="D230" s="62">
        <f>0.045*10*1.05</f>
        <v>0.4725</v>
      </c>
      <c r="E230" s="11"/>
      <c r="F230" s="29">
        <f t="shared" si="10"/>
        <v>0</v>
      </c>
    </row>
    <row r="231" spans="1:6" ht="21" customHeight="1">
      <c r="A231" s="60" t="s">
        <v>342</v>
      </c>
      <c r="B231" s="27" t="s">
        <v>314</v>
      </c>
      <c r="C231" s="91" t="s">
        <v>545</v>
      </c>
      <c r="D231" s="62">
        <f>D230+0.02*10*1.05</f>
        <v>0.6825</v>
      </c>
      <c r="E231" s="11"/>
      <c r="F231" s="29">
        <f t="shared" si="10"/>
        <v>0</v>
      </c>
    </row>
    <row r="232" spans="1:6" ht="15">
      <c r="A232" s="60" t="s">
        <v>343</v>
      </c>
      <c r="B232" s="27" t="s">
        <v>316</v>
      </c>
      <c r="C232" s="91" t="s">
        <v>48</v>
      </c>
      <c r="D232" s="62">
        <f>D229-D231</f>
        <v>1.0500000000000003</v>
      </c>
      <c r="E232" s="11"/>
      <c r="F232" s="29">
        <f t="shared" si="10"/>
        <v>0</v>
      </c>
    </row>
    <row r="233" spans="1:6" ht="31.5">
      <c r="A233" s="60" t="s">
        <v>344</v>
      </c>
      <c r="B233" s="93" t="s">
        <v>345</v>
      </c>
      <c r="C233" s="91" t="s">
        <v>48</v>
      </c>
      <c r="D233" s="95">
        <v>1.3</v>
      </c>
      <c r="E233" s="11"/>
      <c r="F233" s="29">
        <f t="shared" si="10"/>
        <v>0</v>
      </c>
    </row>
    <row r="234" spans="1:6" ht="15">
      <c r="A234" s="60" t="s">
        <v>346</v>
      </c>
      <c r="B234" s="27" t="s">
        <v>320</v>
      </c>
      <c r="C234" s="91" t="s">
        <v>32</v>
      </c>
      <c r="D234" s="62">
        <v>2</v>
      </c>
      <c r="E234" s="11"/>
      <c r="F234" s="29">
        <f t="shared" si="10"/>
        <v>0</v>
      </c>
    </row>
    <row r="235" spans="1:6" ht="15">
      <c r="A235" s="60" t="s">
        <v>347</v>
      </c>
      <c r="B235" s="27" t="s">
        <v>322</v>
      </c>
      <c r="C235" s="91" t="s">
        <v>32</v>
      </c>
      <c r="D235" s="62">
        <v>1</v>
      </c>
      <c r="E235" s="11"/>
      <c r="F235" s="29">
        <f t="shared" si="10"/>
        <v>0</v>
      </c>
    </row>
    <row r="236" spans="1:6" ht="15">
      <c r="A236" s="60" t="s">
        <v>348</v>
      </c>
      <c r="B236" s="27" t="s">
        <v>324</v>
      </c>
      <c r="C236" s="91" t="s">
        <v>32</v>
      </c>
      <c r="D236" s="62">
        <v>1</v>
      </c>
      <c r="E236" s="11"/>
      <c r="F236" s="29">
        <f t="shared" si="10"/>
        <v>0</v>
      </c>
    </row>
    <row r="237" spans="1:6" ht="31.5">
      <c r="A237" s="60" t="s">
        <v>349</v>
      </c>
      <c r="B237" s="27" t="s">
        <v>320</v>
      </c>
      <c r="C237" s="91" t="s">
        <v>32</v>
      </c>
      <c r="D237" s="62">
        <v>4</v>
      </c>
      <c r="E237" s="11"/>
      <c r="F237" s="29">
        <f t="shared" si="10"/>
        <v>0</v>
      </c>
    </row>
    <row r="238" spans="1:6" ht="31.5">
      <c r="A238" s="60" t="s">
        <v>350</v>
      </c>
      <c r="B238" s="27" t="s">
        <v>351</v>
      </c>
      <c r="C238" s="91" t="s">
        <v>32</v>
      </c>
      <c r="D238" s="62">
        <v>1</v>
      </c>
      <c r="E238" s="11"/>
      <c r="F238" s="29">
        <f t="shared" si="10"/>
        <v>0</v>
      </c>
    </row>
    <row r="239" spans="1:6" ht="31.5">
      <c r="A239" s="60" t="s">
        <v>352</v>
      </c>
      <c r="B239" s="27" t="s">
        <v>353</v>
      </c>
      <c r="C239" s="91" t="s">
        <v>48</v>
      </c>
      <c r="D239" s="95">
        <v>1</v>
      </c>
      <c r="E239" s="11"/>
      <c r="F239" s="29">
        <f t="shared" si="10"/>
        <v>0</v>
      </c>
    </row>
    <row r="240" spans="1:6" ht="31.5">
      <c r="A240" s="60" t="s">
        <v>354</v>
      </c>
      <c r="B240" s="27" t="s">
        <v>355</v>
      </c>
      <c r="C240" s="91" t="s">
        <v>48</v>
      </c>
      <c r="D240" s="62">
        <v>1.6</v>
      </c>
      <c r="E240" s="11"/>
      <c r="F240" s="29">
        <f t="shared" si="10"/>
        <v>0</v>
      </c>
    </row>
    <row r="241" spans="1:6" ht="31.5">
      <c r="A241" s="60" t="s">
        <v>356</v>
      </c>
      <c r="B241" s="27" t="s">
        <v>326</v>
      </c>
      <c r="C241" s="91" t="s">
        <v>48</v>
      </c>
      <c r="D241" s="62">
        <v>1.5</v>
      </c>
      <c r="E241" s="11"/>
      <c r="F241" s="29">
        <f t="shared" si="10"/>
        <v>0</v>
      </c>
    </row>
    <row r="242" spans="1:6" ht="31.5">
      <c r="A242" s="60" t="s">
        <v>357</v>
      </c>
      <c r="B242" s="27" t="s">
        <v>328</v>
      </c>
      <c r="C242" s="91" t="s">
        <v>48</v>
      </c>
      <c r="D242" s="62">
        <v>1.5</v>
      </c>
      <c r="E242" s="11"/>
      <c r="F242" s="29">
        <f t="shared" si="10"/>
        <v>0</v>
      </c>
    </row>
    <row r="243" spans="1:6" ht="31.5">
      <c r="A243" s="60" t="s">
        <v>358</v>
      </c>
      <c r="B243" s="27" t="s">
        <v>330</v>
      </c>
      <c r="C243" s="91" t="s">
        <v>545</v>
      </c>
      <c r="D243" s="95">
        <v>3.06</v>
      </c>
      <c r="E243" s="11"/>
      <c r="F243" s="29">
        <f t="shared" si="10"/>
        <v>0</v>
      </c>
    </row>
    <row r="244" spans="1:6" ht="31.5">
      <c r="A244" s="60" t="s">
        <v>359</v>
      </c>
      <c r="B244" s="27" t="s">
        <v>332</v>
      </c>
      <c r="C244" s="91" t="s">
        <v>546</v>
      </c>
      <c r="D244" s="95">
        <v>5.44</v>
      </c>
      <c r="E244" s="11"/>
      <c r="F244" s="29">
        <f t="shared" si="10"/>
        <v>0</v>
      </c>
    </row>
    <row r="245" spans="1:6" ht="31.5">
      <c r="A245" s="60" t="s">
        <v>360</v>
      </c>
      <c r="B245" s="27" t="s">
        <v>312</v>
      </c>
      <c r="C245" s="91" t="s">
        <v>545</v>
      </c>
      <c r="D245" s="62">
        <f>0.011*1.8*1.05</f>
        <v>0.02079</v>
      </c>
      <c r="E245" s="11"/>
      <c r="F245" s="29">
        <f t="shared" si="10"/>
        <v>0</v>
      </c>
    </row>
    <row r="246" spans="1:6" ht="31.5">
      <c r="A246" s="60" t="s">
        <v>361</v>
      </c>
      <c r="B246" s="27" t="s">
        <v>314</v>
      </c>
      <c r="C246" s="91" t="s">
        <v>545</v>
      </c>
      <c r="D246" s="62">
        <f>D245+0.012*1.6*1.05</f>
        <v>0.04095</v>
      </c>
      <c r="E246" s="11"/>
      <c r="F246" s="29">
        <f t="shared" si="10"/>
        <v>0</v>
      </c>
    </row>
    <row r="247" spans="1:6" ht="31.5">
      <c r="A247" s="60" t="s">
        <v>362</v>
      </c>
      <c r="B247" s="27" t="s">
        <v>316</v>
      </c>
      <c r="C247" s="91" t="s">
        <v>545</v>
      </c>
      <c r="D247" s="62">
        <f>D243-D246</f>
        <v>3.01905</v>
      </c>
      <c r="E247" s="11"/>
      <c r="F247" s="29">
        <f t="shared" si="10"/>
        <v>0</v>
      </c>
    </row>
    <row r="248" spans="1:6" ht="24.4" customHeight="1">
      <c r="A248" s="86" t="s">
        <v>363</v>
      </c>
      <c r="B248" s="87" t="s">
        <v>364</v>
      </c>
      <c r="C248" s="88"/>
      <c r="D248" s="89"/>
      <c r="E248" s="49"/>
      <c r="F248" s="96"/>
    </row>
    <row r="249" spans="1:6" ht="31.5">
      <c r="A249" s="60" t="s">
        <v>365</v>
      </c>
      <c r="B249" s="27" t="s">
        <v>339</v>
      </c>
      <c r="C249" s="91" t="s">
        <v>48</v>
      </c>
      <c r="D249" s="62">
        <v>10</v>
      </c>
      <c r="E249" s="92"/>
      <c r="F249" s="29">
        <f aca="true" t="shared" si="11" ref="F249:F264">ROUND(D249*E249,2)</f>
        <v>0</v>
      </c>
    </row>
    <row r="250" spans="1:6" ht="15">
      <c r="A250" s="60" t="s">
        <v>366</v>
      </c>
      <c r="B250" s="27" t="s">
        <v>310</v>
      </c>
      <c r="C250" s="91" t="s">
        <v>545</v>
      </c>
      <c r="D250" s="62">
        <f>0.165*10*1.05</f>
        <v>1.7325000000000002</v>
      </c>
      <c r="E250" s="1"/>
      <c r="F250" s="29">
        <f t="shared" si="11"/>
        <v>0</v>
      </c>
    </row>
    <row r="251" spans="1:6" ht="15">
      <c r="A251" s="60" t="s">
        <v>367</v>
      </c>
      <c r="B251" s="27" t="s">
        <v>312</v>
      </c>
      <c r="C251" s="91" t="s">
        <v>545</v>
      </c>
      <c r="D251" s="62">
        <f>0.045*10*1.05</f>
        <v>0.4725</v>
      </c>
      <c r="E251" s="11"/>
      <c r="F251" s="29">
        <f t="shared" si="11"/>
        <v>0</v>
      </c>
    </row>
    <row r="252" spans="1:6" ht="22.15" customHeight="1">
      <c r="A252" s="60" t="s">
        <v>368</v>
      </c>
      <c r="B252" s="27" t="s">
        <v>314</v>
      </c>
      <c r="C252" s="91" t="s">
        <v>545</v>
      </c>
      <c r="D252" s="62">
        <f>D251+0.02*10*1.05</f>
        <v>0.6825</v>
      </c>
      <c r="E252" s="11"/>
      <c r="F252" s="29">
        <f t="shared" si="11"/>
        <v>0</v>
      </c>
    </row>
    <row r="253" spans="1:6" ht="15">
      <c r="A253" s="60" t="s">
        <v>369</v>
      </c>
      <c r="B253" s="27" t="s">
        <v>316</v>
      </c>
      <c r="C253" s="91" t="s">
        <v>545</v>
      </c>
      <c r="D253" s="62">
        <f>D250-D252</f>
        <v>1.0500000000000003</v>
      </c>
      <c r="E253" s="11"/>
      <c r="F253" s="29">
        <f t="shared" si="11"/>
        <v>0</v>
      </c>
    </row>
    <row r="254" spans="1:6" ht="31.5">
      <c r="A254" s="60" t="s">
        <v>370</v>
      </c>
      <c r="B254" s="93" t="s">
        <v>345</v>
      </c>
      <c r="C254" s="91" t="s">
        <v>48</v>
      </c>
      <c r="D254" s="95">
        <v>1.2</v>
      </c>
      <c r="E254" s="11"/>
      <c r="F254" s="29">
        <f t="shared" si="11"/>
        <v>0</v>
      </c>
    </row>
    <row r="255" spans="1:6" ht="15">
      <c r="A255" s="60" t="s">
        <v>371</v>
      </c>
      <c r="B255" s="27" t="s">
        <v>320</v>
      </c>
      <c r="C255" s="91" t="s">
        <v>32</v>
      </c>
      <c r="D255" s="62">
        <v>2</v>
      </c>
      <c r="E255" s="11"/>
      <c r="F255" s="29">
        <f t="shared" si="11"/>
        <v>0</v>
      </c>
    </row>
    <row r="256" spans="1:6" ht="15">
      <c r="A256" s="60" t="s">
        <v>372</v>
      </c>
      <c r="B256" s="27" t="s">
        <v>322</v>
      </c>
      <c r="C256" s="91" t="s">
        <v>32</v>
      </c>
      <c r="D256" s="62">
        <v>1</v>
      </c>
      <c r="E256" s="11"/>
      <c r="F256" s="29">
        <f t="shared" si="11"/>
        <v>0</v>
      </c>
    </row>
    <row r="257" spans="1:6" ht="15">
      <c r="A257" s="60" t="s">
        <v>373</v>
      </c>
      <c r="B257" s="27" t="s">
        <v>324</v>
      </c>
      <c r="C257" s="91" t="s">
        <v>32</v>
      </c>
      <c r="D257" s="62">
        <v>1</v>
      </c>
      <c r="E257" s="11"/>
      <c r="F257" s="29">
        <f t="shared" si="11"/>
        <v>0</v>
      </c>
    </row>
    <row r="258" spans="1:6" ht="31.5">
      <c r="A258" s="60" t="s">
        <v>374</v>
      </c>
      <c r="B258" s="27" t="s">
        <v>326</v>
      </c>
      <c r="C258" s="91" t="s">
        <v>116</v>
      </c>
      <c r="D258" s="62">
        <v>4</v>
      </c>
      <c r="E258" s="11"/>
      <c r="F258" s="29">
        <f t="shared" si="11"/>
        <v>0</v>
      </c>
    </row>
    <row r="259" spans="1:6" ht="31.5">
      <c r="A259" s="60" t="s">
        <v>375</v>
      </c>
      <c r="B259" s="27" t="s">
        <v>328</v>
      </c>
      <c r="C259" s="91" t="s">
        <v>116</v>
      </c>
      <c r="D259" s="62">
        <v>4</v>
      </c>
      <c r="E259" s="11"/>
      <c r="F259" s="29">
        <f t="shared" si="11"/>
        <v>0</v>
      </c>
    </row>
    <row r="260" spans="1:6" ht="31.5">
      <c r="A260" s="60" t="s">
        <v>376</v>
      </c>
      <c r="B260" s="27" t="s">
        <v>330</v>
      </c>
      <c r="C260" s="91" t="s">
        <v>545</v>
      </c>
      <c r="D260" s="95">
        <v>5.95</v>
      </c>
      <c r="E260" s="11"/>
      <c r="F260" s="29">
        <f t="shared" si="11"/>
        <v>0</v>
      </c>
    </row>
    <row r="261" spans="1:6" ht="31.5">
      <c r="A261" s="60" t="s">
        <v>377</v>
      </c>
      <c r="B261" s="27" t="s">
        <v>332</v>
      </c>
      <c r="C261" s="91" t="s">
        <v>546</v>
      </c>
      <c r="D261" s="95">
        <v>10.58</v>
      </c>
      <c r="E261" s="11"/>
      <c r="F261" s="29">
        <f t="shared" si="11"/>
        <v>0</v>
      </c>
    </row>
    <row r="262" spans="1:6" ht="31.5">
      <c r="A262" s="60" t="s">
        <v>378</v>
      </c>
      <c r="B262" s="27" t="s">
        <v>312</v>
      </c>
      <c r="C262" s="91" t="s">
        <v>545</v>
      </c>
      <c r="D262" s="95">
        <f>0.011*3.6*1.05</f>
        <v>0.04158</v>
      </c>
      <c r="E262" s="11"/>
      <c r="F262" s="29">
        <f t="shared" si="11"/>
        <v>0</v>
      </c>
    </row>
    <row r="263" spans="1:6" ht="31.5">
      <c r="A263" s="60" t="s">
        <v>379</v>
      </c>
      <c r="B263" s="27" t="s">
        <v>314</v>
      </c>
      <c r="C263" s="91" t="s">
        <v>545</v>
      </c>
      <c r="D263" s="95">
        <f>D262+0.012*3.6*1.05</f>
        <v>0.08694</v>
      </c>
      <c r="E263" s="11"/>
      <c r="F263" s="29">
        <f t="shared" si="11"/>
        <v>0</v>
      </c>
    </row>
    <row r="264" spans="1:6" ht="31.5">
      <c r="A264" s="60" t="s">
        <v>380</v>
      </c>
      <c r="B264" s="27" t="s">
        <v>316</v>
      </c>
      <c r="C264" s="91" t="s">
        <v>545</v>
      </c>
      <c r="D264" s="95">
        <v>5.87</v>
      </c>
      <c r="E264" s="11"/>
      <c r="F264" s="29">
        <f t="shared" si="11"/>
        <v>0</v>
      </c>
    </row>
    <row r="265" spans="1:6" ht="19.9" customHeight="1">
      <c r="A265" s="97" t="s">
        <v>381</v>
      </c>
      <c r="B265" s="70" t="s">
        <v>382</v>
      </c>
      <c r="C265" s="82"/>
      <c r="D265" s="154"/>
      <c r="E265" s="98"/>
      <c r="F265" s="99"/>
    </row>
    <row r="266" spans="1:6" ht="15">
      <c r="A266" s="60" t="s">
        <v>383</v>
      </c>
      <c r="B266" s="27" t="s">
        <v>384</v>
      </c>
      <c r="C266" s="91" t="s">
        <v>545</v>
      </c>
      <c r="D266" s="95">
        <v>11.86</v>
      </c>
      <c r="E266" s="11"/>
      <c r="F266" s="29">
        <f aca="true" t="shared" si="12" ref="F266:F273">ROUND(D266*E266,2)</f>
        <v>0</v>
      </c>
    </row>
    <row r="267" spans="1:6" ht="15">
      <c r="A267" s="60" t="s">
        <v>385</v>
      </c>
      <c r="B267" s="27" t="s">
        <v>312</v>
      </c>
      <c r="C267" s="91" t="s">
        <v>545</v>
      </c>
      <c r="D267" s="62">
        <f>(0.1/3)*(2.09^2+2.16^2+((2.09^2)*(2.16^2))^0.5)*1.05</f>
        <v>0.4741834999999999</v>
      </c>
      <c r="E267" s="11"/>
      <c r="F267" s="29">
        <f t="shared" si="12"/>
        <v>0</v>
      </c>
    </row>
    <row r="268" spans="1:6" ht="15">
      <c r="A268" s="60" t="s">
        <v>386</v>
      </c>
      <c r="B268" s="27" t="s">
        <v>314</v>
      </c>
      <c r="C268" s="91" t="s">
        <v>545</v>
      </c>
      <c r="D268" s="95">
        <v>1.74</v>
      </c>
      <c r="E268" s="11"/>
      <c r="F268" s="29">
        <f t="shared" si="12"/>
        <v>0</v>
      </c>
    </row>
    <row r="269" spans="1:6" ht="15">
      <c r="A269" s="60" t="s">
        <v>387</v>
      </c>
      <c r="B269" s="27" t="s">
        <v>316</v>
      </c>
      <c r="C269" s="91" t="s">
        <v>545</v>
      </c>
      <c r="D269" s="62">
        <f>D266-D268</f>
        <v>10.12</v>
      </c>
      <c r="E269" s="11"/>
      <c r="F269" s="29">
        <f t="shared" si="12"/>
        <v>0</v>
      </c>
    </row>
    <row r="270" spans="1:6" ht="15">
      <c r="A270" s="60" t="s">
        <v>388</v>
      </c>
      <c r="B270" s="27" t="s">
        <v>389</v>
      </c>
      <c r="C270" s="91" t="s">
        <v>32</v>
      </c>
      <c r="D270" s="62">
        <v>1</v>
      </c>
      <c r="E270" s="11"/>
      <c r="F270" s="29">
        <f t="shared" si="12"/>
        <v>0</v>
      </c>
    </row>
    <row r="271" spans="1:6" ht="31.5">
      <c r="A271" s="60" t="s">
        <v>390</v>
      </c>
      <c r="B271" s="27" t="s">
        <v>391</v>
      </c>
      <c r="C271" s="91" t="s">
        <v>32</v>
      </c>
      <c r="D271" s="62">
        <v>1</v>
      </c>
      <c r="E271" s="11"/>
      <c r="F271" s="29">
        <f t="shared" si="12"/>
        <v>0</v>
      </c>
    </row>
    <row r="272" spans="1:6" ht="15">
      <c r="A272" s="60" t="s">
        <v>392</v>
      </c>
      <c r="B272" s="27" t="s">
        <v>393</v>
      </c>
      <c r="C272" s="91" t="s">
        <v>32</v>
      </c>
      <c r="D272" s="62">
        <v>1</v>
      </c>
      <c r="E272" s="11"/>
      <c r="F272" s="29">
        <f t="shared" si="12"/>
        <v>0</v>
      </c>
    </row>
    <row r="273" spans="1:6" ht="15">
      <c r="A273" s="60" t="s">
        <v>394</v>
      </c>
      <c r="B273" s="27" t="s">
        <v>395</v>
      </c>
      <c r="C273" s="91" t="s">
        <v>32</v>
      </c>
      <c r="D273" s="62">
        <v>1</v>
      </c>
      <c r="E273" s="11"/>
      <c r="F273" s="29">
        <f t="shared" si="12"/>
        <v>0</v>
      </c>
    </row>
    <row r="274" spans="1:6" ht="23.65" customHeight="1">
      <c r="A274" s="97" t="s">
        <v>396</v>
      </c>
      <c r="B274" s="175" t="s">
        <v>507</v>
      </c>
      <c r="C274" s="175"/>
      <c r="D274" s="175"/>
      <c r="E274" s="98"/>
      <c r="F274" s="99"/>
    </row>
    <row r="275" spans="1:6" ht="15">
      <c r="A275" s="60" t="s">
        <v>397</v>
      </c>
      <c r="B275" s="27" t="s">
        <v>398</v>
      </c>
      <c r="C275" s="91" t="s">
        <v>545</v>
      </c>
      <c r="D275" s="95">
        <v>100.78</v>
      </c>
      <c r="E275" s="11"/>
      <c r="F275" s="29">
        <f aca="true" t="shared" si="13" ref="F275:F292">ROUND(D275*E275,2)</f>
        <v>0</v>
      </c>
    </row>
    <row r="276" spans="1:6" ht="15">
      <c r="A276" s="60" t="s">
        <v>399</v>
      </c>
      <c r="B276" s="27" t="s">
        <v>400</v>
      </c>
      <c r="C276" s="91" t="s">
        <v>545</v>
      </c>
      <c r="D276" s="95">
        <f>(2.95+6)*0.1*1.1</f>
        <v>0.9845000000000002</v>
      </c>
      <c r="E276" s="11"/>
      <c r="F276" s="29">
        <f t="shared" si="13"/>
        <v>0</v>
      </c>
    </row>
    <row r="277" spans="1:6" ht="15">
      <c r="A277" s="60" t="s">
        <v>401</v>
      </c>
      <c r="B277" s="27" t="s">
        <v>402</v>
      </c>
      <c r="C277" s="91" t="s">
        <v>546</v>
      </c>
      <c r="D277" s="95">
        <v>38.65</v>
      </c>
      <c r="E277" s="11"/>
      <c r="F277" s="29">
        <f t="shared" si="13"/>
        <v>0</v>
      </c>
    </row>
    <row r="278" spans="1:6" ht="15">
      <c r="A278" s="60" t="s">
        <v>403</v>
      </c>
      <c r="B278" s="27" t="s">
        <v>404</v>
      </c>
      <c r="C278" s="91" t="s">
        <v>27</v>
      </c>
      <c r="D278" s="95">
        <v>1141</v>
      </c>
      <c r="E278" s="11"/>
      <c r="F278" s="29">
        <f t="shared" si="13"/>
        <v>0</v>
      </c>
    </row>
    <row r="279" spans="1:6" ht="31.5">
      <c r="A279" s="60" t="s">
        <v>405</v>
      </c>
      <c r="B279" s="27" t="s">
        <v>406</v>
      </c>
      <c r="C279" s="91" t="s">
        <v>545</v>
      </c>
      <c r="D279" s="95">
        <v>10</v>
      </c>
      <c r="E279" s="11"/>
      <c r="F279" s="29">
        <f t="shared" si="13"/>
        <v>0</v>
      </c>
    </row>
    <row r="280" spans="1:6" ht="15">
      <c r="A280" s="60" t="s">
        <v>407</v>
      </c>
      <c r="B280" s="27" t="s">
        <v>408</v>
      </c>
      <c r="C280" s="91" t="s">
        <v>116</v>
      </c>
      <c r="D280" s="62">
        <f>7*1.5</f>
        <v>10.5</v>
      </c>
      <c r="E280" s="11"/>
      <c r="F280" s="29">
        <f t="shared" si="13"/>
        <v>0</v>
      </c>
    </row>
    <row r="281" spans="1:6" ht="31.5">
      <c r="A281" s="60" t="s">
        <v>409</v>
      </c>
      <c r="B281" s="27" t="s">
        <v>410</v>
      </c>
      <c r="C281" s="91" t="s">
        <v>546</v>
      </c>
      <c r="D281" s="62">
        <f>3.06*2.35*1.5</f>
        <v>10.7865</v>
      </c>
      <c r="E281" s="11"/>
      <c r="F281" s="29">
        <f t="shared" si="13"/>
        <v>0</v>
      </c>
    </row>
    <row r="282" spans="1:6" ht="26.65" customHeight="1">
      <c r="A282" s="60" t="s">
        <v>411</v>
      </c>
      <c r="B282" s="27" t="s">
        <v>316</v>
      </c>
      <c r="C282" s="91" t="s">
        <v>545</v>
      </c>
      <c r="D282" s="95">
        <v>75.02</v>
      </c>
      <c r="E282" s="11"/>
      <c r="F282" s="29">
        <f t="shared" si="13"/>
        <v>0</v>
      </c>
    </row>
    <row r="283" spans="1:6" ht="26.65" customHeight="1">
      <c r="A283" s="60" t="s">
        <v>412</v>
      </c>
      <c r="B283" s="27" t="s">
        <v>314</v>
      </c>
      <c r="C283" s="91" t="s">
        <v>545</v>
      </c>
      <c r="D283" s="95">
        <v>25.75</v>
      </c>
      <c r="E283" s="11"/>
      <c r="F283" s="29">
        <f t="shared" si="13"/>
        <v>0</v>
      </c>
    </row>
    <row r="284" spans="1:6" ht="26.65" customHeight="1">
      <c r="A284" s="60" t="s">
        <v>413</v>
      </c>
      <c r="B284" s="27" t="s">
        <v>414</v>
      </c>
      <c r="C284" s="91" t="s">
        <v>48</v>
      </c>
      <c r="D284" s="62">
        <v>0.5</v>
      </c>
      <c r="E284" s="11"/>
      <c r="F284" s="29">
        <f t="shared" si="13"/>
        <v>0</v>
      </c>
    </row>
    <row r="285" spans="1:6" ht="15">
      <c r="A285" s="60" t="s">
        <v>415</v>
      </c>
      <c r="B285" s="27" t="s">
        <v>416</v>
      </c>
      <c r="C285" s="91" t="s">
        <v>32</v>
      </c>
      <c r="D285" s="62">
        <v>6</v>
      </c>
      <c r="E285" s="11"/>
      <c r="F285" s="29">
        <f t="shared" si="13"/>
        <v>0</v>
      </c>
    </row>
    <row r="286" spans="1:6" ht="15">
      <c r="A286" s="60" t="s">
        <v>417</v>
      </c>
      <c r="B286" s="27" t="s">
        <v>418</v>
      </c>
      <c r="C286" s="91" t="s">
        <v>32</v>
      </c>
      <c r="D286" s="62">
        <v>6</v>
      </c>
      <c r="E286" s="11"/>
      <c r="F286" s="29">
        <f t="shared" si="13"/>
        <v>0</v>
      </c>
    </row>
    <row r="287" spans="1:6" ht="15">
      <c r="A287" s="60" t="s">
        <v>419</v>
      </c>
      <c r="B287" s="27" t="s">
        <v>420</v>
      </c>
      <c r="C287" s="91" t="s">
        <v>32</v>
      </c>
      <c r="D287" s="62">
        <v>2</v>
      </c>
      <c r="E287" s="11"/>
      <c r="F287" s="29">
        <f t="shared" si="13"/>
        <v>0</v>
      </c>
    </row>
    <row r="288" spans="1:7" ht="15">
      <c r="A288" s="60" t="s">
        <v>421</v>
      </c>
      <c r="B288" s="27" t="s">
        <v>422</v>
      </c>
      <c r="C288" s="91" t="s">
        <v>32</v>
      </c>
      <c r="D288" s="62">
        <v>1</v>
      </c>
      <c r="E288" s="11"/>
      <c r="F288" s="29">
        <f t="shared" si="13"/>
        <v>0</v>
      </c>
      <c r="G288" s="127"/>
    </row>
    <row r="289" spans="1:6" ht="15">
      <c r="A289" s="100" t="s">
        <v>423</v>
      </c>
      <c r="B289" s="93" t="s">
        <v>424</v>
      </c>
      <c r="C289" s="94" t="s">
        <v>32</v>
      </c>
      <c r="D289" s="95">
        <v>1</v>
      </c>
      <c r="E289" s="95"/>
      <c r="F289" s="101">
        <f t="shared" si="13"/>
        <v>0</v>
      </c>
    </row>
    <row r="290" spans="1:6" ht="15">
      <c r="A290" s="100" t="s">
        <v>425</v>
      </c>
      <c r="B290" s="93" t="s">
        <v>426</v>
      </c>
      <c r="C290" s="94" t="s">
        <v>32</v>
      </c>
      <c r="D290" s="95">
        <v>1</v>
      </c>
      <c r="E290" s="102"/>
      <c r="F290" s="101">
        <f t="shared" si="13"/>
        <v>0</v>
      </c>
    </row>
    <row r="291" spans="1:6" ht="15">
      <c r="A291" s="100" t="s">
        <v>427</v>
      </c>
      <c r="B291" s="93" t="s">
        <v>395</v>
      </c>
      <c r="C291" s="94" t="s">
        <v>32</v>
      </c>
      <c r="D291" s="95">
        <v>1</v>
      </c>
      <c r="E291" s="102"/>
      <c r="F291" s="101">
        <f t="shared" si="13"/>
        <v>0</v>
      </c>
    </row>
    <row r="292" spans="1:6" ht="15">
      <c r="A292" s="100" t="s">
        <v>428</v>
      </c>
      <c r="B292" s="93" t="s">
        <v>429</v>
      </c>
      <c r="C292" s="94" t="s">
        <v>32</v>
      </c>
      <c r="D292" s="95">
        <v>8</v>
      </c>
      <c r="E292" s="102"/>
      <c r="F292" s="101">
        <f t="shared" si="13"/>
        <v>0</v>
      </c>
    </row>
    <row r="293" spans="1:6" ht="31.15" customHeight="1">
      <c r="A293" s="69" t="s">
        <v>430</v>
      </c>
      <c r="B293" s="176" t="s">
        <v>508</v>
      </c>
      <c r="C293" s="176"/>
      <c r="D293" s="176"/>
      <c r="E293" s="98"/>
      <c r="F293" s="99"/>
    </row>
    <row r="294" spans="1:6" ht="15">
      <c r="A294" s="60" t="s">
        <v>431</v>
      </c>
      <c r="B294" s="27" t="s">
        <v>432</v>
      </c>
      <c r="C294" s="91" t="s">
        <v>545</v>
      </c>
      <c r="D294" s="95">
        <v>4.17</v>
      </c>
      <c r="E294" s="11"/>
      <c r="F294" s="29">
        <f aca="true" t="shared" si="14" ref="F294:F300">ROUND(D294*E294,2)</f>
        <v>0</v>
      </c>
    </row>
    <row r="295" spans="1:6" ht="25.9" customHeight="1">
      <c r="A295" s="60" t="s">
        <v>433</v>
      </c>
      <c r="B295" s="27" t="s">
        <v>332</v>
      </c>
      <c r="C295" s="91" t="s">
        <v>546</v>
      </c>
      <c r="D295" s="95">
        <v>8.33</v>
      </c>
      <c r="E295" s="11"/>
      <c r="F295" s="29">
        <f t="shared" si="14"/>
        <v>0</v>
      </c>
    </row>
    <row r="296" spans="1:6" ht="15">
      <c r="A296" s="60" t="s">
        <v>434</v>
      </c>
      <c r="B296" s="27" t="s">
        <v>312</v>
      </c>
      <c r="C296" s="91" t="s">
        <v>545</v>
      </c>
      <c r="D296" s="95">
        <f>0.116*2.67*1.05</f>
        <v>0.325206</v>
      </c>
      <c r="E296" s="11"/>
      <c r="F296" s="29">
        <f t="shared" si="14"/>
        <v>0</v>
      </c>
    </row>
    <row r="297" spans="1:6" ht="22.9" customHeight="1">
      <c r="A297" s="60" t="s">
        <v>435</v>
      </c>
      <c r="B297" s="27" t="s">
        <v>314</v>
      </c>
      <c r="C297" s="91" t="s">
        <v>545</v>
      </c>
      <c r="D297" s="95">
        <f>D296+0.02*2.67*1.05</f>
        <v>0.381276</v>
      </c>
      <c r="E297" s="11"/>
      <c r="F297" s="29">
        <f t="shared" si="14"/>
        <v>0</v>
      </c>
    </row>
    <row r="298" spans="1:6" ht="15">
      <c r="A298" s="60" t="s">
        <v>436</v>
      </c>
      <c r="B298" s="27" t="s">
        <v>316</v>
      </c>
      <c r="C298" s="91" t="s">
        <v>545</v>
      </c>
      <c r="D298" s="95">
        <v>3.78</v>
      </c>
      <c r="E298" s="11"/>
      <c r="F298" s="29">
        <f>ROUND(D298*E298,2)</f>
        <v>0</v>
      </c>
    </row>
    <row r="299" spans="1:6" ht="15">
      <c r="A299" s="60" t="s">
        <v>437</v>
      </c>
      <c r="B299" s="27" t="s">
        <v>438</v>
      </c>
      <c r="C299" s="91" t="s">
        <v>48</v>
      </c>
      <c r="D299" s="95">
        <v>4</v>
      </c>
      <c r="E299" s="11"/>
      <c r="F299" s="29">
        <f t="shared" si="14"/>
        <v>0</v>
      </c>
    </row>
    <row r="300" spans="1:6" ht="15">
      <c r="A300" s="60" t="s">
        <v>439</v>
      </c>
      <c r="B300" s="27" t="s">
        <v>440</v>
      </c>
      <c r="C300" s="91" t="s">
        <v>48</v>
      </c>
      <c r="D300" s="62">
        <v>4</v>
      </c>
      <c r="E300" s="11"/>
      <c r="F300" s="29">
        <f t="shared" si="14"/>
        <v>0</v>
      </c>
    </row>
    <row r="301" spans="1:6" ht="31.15" customHeight="1">
      <c r="A301" s="97" t="s">
        <v>441</v>
      </c>
      <c r="B301" s="176" t="s">
        <v>544</v>
      </c>
      <c r="C301" s="176"/>
      <c r="D301" s="176"/>
      <c r="E301" s="98"/>
      <c r="F301" s="99"/>
    </row>
    <row r="302" spans="1:6" ht="15">
      <c r="A302" s="60" t="s">
        <v>442</v>
      </c>
      <c r="B302" s="27" t="s">
        <v>432</v>
      </c>
      <c r="C302" s="91" t="s">
        <v>545</v>
      </c>
      <c r="D302" s="95">
        <v>45.22</v>
      </c>
      <c r="E302" s="11"/>
      <c r="F302" s="29">
        <f aca="true" t="shared" si="15" ref="F302:F308">ROUND(D302*E302,2)</f>
        <v>0</v>
      </c>
    </row>
    <row r="303" spans="1:6" ht="25.15" customHeight="1">
      <c r="A303" s="60" t="s">
        <v>443</v>
      </c>
      <c r="B303" s="27" t="s">
        <v>332</v>
      </c>
      <c r="C303" s="91" t="s">
        <v>546</v>
      </c>
      <c r="D303" s="95">
        <v>77.65</v>
      </c>
      <c r="E303" s="11"/>
      <c r="F303" s="29">
        <f t="shared" si="15"/>
        <v>0</v>
      </c>
    </row>
    <row r="304" spans="1:6" ht="15">
      <c r="A304" s="60" t="s">
        <v>444</v>
      </c>
      <c r="B304" s="27" t="s">
        <v>312</v>
      </c>
      <c r="C304" s="91" t="s">
        <v>545</v>
      </c>
      <c r="D304" s="95">
        <v>2.65</v>
      </c>
      <c r="E304" s="11"/>
      <c r="F304" s="29">
        <f t="shared" si="15"/>
        <v>0</v>
      </c>
    </row>
    <row r="305" spans="1:6" ht="27.4" customHeight="1">
      <c r="A305" s="60" t="s">
        <v>445</v>
      </c>
      <c r="B305" s="27" t="s">
        <v>314</v>
      </c>
      <c r="C305" s="91" t="s">
        <v>545</v>
      </c>
      <c r="D305" s="95">
        <v>3.11</v>
      </c>
      <c r="E305" s="11"/>
      <c r="F305" s="29">
        <f t="shared" si="15"/>
        <v>0</v>
      </c>
    </row>
    <row r="306" spans="1:6" ht="22.9" customHeight="1">
      <c r="A306" s="60" t="s">
        <v>446</v>
      </c>
      <c r="B306" s="27" t="s">
        <v>316</v>
      </c>
      <c r="C306" s="91" t="s">
        <v>545</v>
      </c>
      <c r="D306" s="95">
        <v>42.11</v>
      </c>
      <c r="E306" s="11"/>
      <c r="F306" s="29">
        <f t="shared" si="15"/>
        <v>0</v>
      </c>
    </row>
    <row r="307" spans="1:6" ht="15">
      <c r="A307" s="60" t="s">
        <v>447</v>
      </c>
      <c r="B307" s="27" t="s">
        <v>438</v>
      </c>
      <c r="C307" s="91" t="s">
        <v>48</v>
      </c>
      <c r="D307" s="95">
        <v>23.21</v>
      </c>
      <c r="E307" s="11"/>
      <c r="F307" s="29">
        <f t="shared" si="15"/>
        <v>0</v>
      </c>
    </row>
    <row r="308" spans="1:6" ht="15">
      <c r="A308" s="60" t="s">
        <v>448</v>
      </c>
      <c r="B308" s="27" t="s">
        <v>440</v>
      </c>
      <c r="C308" s="91" t="s">
        <v>48</v>
      </c>
      <c r="D308" s="95">
        <v>23.21</v>
      </c>
      <c r="E308" s="11"/>
      <c r="F308" s="29">
        <f t="shared" si="15"/>
        <v>0</v>
      </c>
    </row>
    <row r="309" spans="1:6" ht="21" customHeight="1">
      <c r="A309" s="103"/>
      <c r="B309" s="169" t="s">
        <v>449</v>
      </c>
      <c r="C309" s="104"/>
      <c r="D309" s="79"/>
      <c r="E309" s="79"/>
      <c r="F309" s="155">
        <f>SUM(F210:F308)</f>
        <v>0</v>
      </c>
    </row>
    <row r="310" spans="1:6" ht="21" customHeight="1" thickBot="1">
      <c r="A310" s="20"/>
      <c r="B310" s="151"/>
      <c r="C310" s="152"/>
      <c r="D310" s="21"/>
      <c r="E310" s="21"/>
      <c r="F310" s="153"/>
    </row>
    <row r="311" spans="1:6" ht="21" customHeight="1">
      <c r="A311" s="130"/>
      <c r="B311" s="131" t="s">
        <v>553</v>
      </c>
      <c r="C311" s="132" t="s">
        <v>450</v>
      </c>
      <c r="D311" s="133"/>
      <c r="E311" s="133"/>
      <c r="F311" s="134">
        <f>SUM(F43,F60,F87,F167,F188,F205,F309)</f>
        <v>0</v>
      </c>
    </row>
    <row r="312" spans="1:6" ht="21" customHeight="1">
      <c r="A312" s="105"/>
      <c r="B312" s="170" t="s">
        <v>451</v>
      </c>
      <c r="C312" s="106" t="s">
        <v>450</v>
      </c>
      <c r="D312" s="73"/>
      <c r="E312" s="73"/>
      <c r="F312" s="74">
        <f>ROUND(F311*0.1,2)</f>
        <v>0</v>
      </c>
    </row>
    <row r="313" spans="1:6" ht="21" customHeight="1">
      <c r="A313" s="105"/>
      <c r="B313" s="170" t="s">
        <v>552</v>
      </c>
      <c r="C313" s="106" t="s">
        <v>450</v>
      </c>
      <c r="D313" s="73"/>
      <c r="E313" s="73"/>
      <c r="F313" s="107">
        <f>SUM(F311:F312)</f>
        <v>0</v>
      </c>
    </row>
    <row r="315" ht="15">
      <c r="B315" s="171"/>
    </row>
    <row r="316" ht="15">
      <c r="B316" s="173" t="s">
        <v>556</v>
      </c>
    </row>
    <row r="317" ht="15">
      <c r="B317" s="173" t="s">
        <v>556</v>
      </c>
    </row>
    <row r="319" spans="1:3" ht="15">
      <c r="A319" s="108"/>
      <c r="C319" s="118"/>
    </row>
    <row r="320" spans="1:3" ht="15">
      <c r="A320" s="108"/>
      <c r="C320" s="118"/>
    </row>
    <row r="322" spans="1:3" ht="15">
      <c r="A322" s="108"/>
      <c r="C322" s="118"/>
    </row>
  </sheetData>
  <mergeCells count="5">
    <mergeCell ref="B274:D274"/>
    <mergeCell ref="B293:D293"/>
    <mergeCell ref="B301:D301"/>
    <mergeCell ref="A2:F2"/>
    <mergeCell ref="A3:F3"/>
  </mergeCells>
  <conditionalFormatting sqref="E108:E110 E99 E101 E133:E134 E142">
    <cfRule type="cellIs" priority="8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6" r:id="rId1"/>
  <rowBreaks count="2" manualBreakCount="2">
    <brk id="16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2019-07-30T08:18:12Z</cp:lastPrinted>
  <dcterms:created xsi:type="dcterms:W3CDTF">2018-11-28T07:02:40Z</dcterms:created>
  <dcterms:modified xsi:type="dcterms:W3CDTF">2019-07-30T08:18:15Z</dcterms:modified>
  <cp:category/>
  <cp:version/>
  <cp:contentType/>
  <cp:contentStatus/>
</cp:coreProperties>
</file>